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7.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xl/comments11.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externalLinks/externalLink14.xml" ContentType="application/vnd.openxmlformats-officedocument.spreadsheetml.externalLink+xml"/>
  <Override PartName="/xl/comments6.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3.xml" ContentType="application/vnd.openxmlformats-officedocument.spreadsheetml.externalLink+xml"/>
  <Override PartName="/xl/comments7.xml" ContentType="application/vnd.openxmlformats-officedocument.spreadsheetml.comments+xml"/>
  <Override PartName="/xl/comments10.xml" ContentType="application/vnd.openxmlformats-officedocument.spreadsheetml.comment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omments9.xml" ContentType="application/vnd.openxmlformats-officedocument.spreadsheetml.comments+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comments8.xml" ContentType="application/vnd.openxmlformats-officedocument.spreadsheetml.comments+xml"/>
  <Override PartName="/xl/externalLinks/externalLink10.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1011-Prog Seg Proyectos\2017\PLANES\PLAN DE ACCION 2017\4to TRIM 2017\PARA PUBLICAR\"/>
    </mc:Choice>
  </mc:AlternateContent>
  <bookViews>
    <workbookView xWindow="0" yWindow="0" windowWidth="28800" windowHeight="12210" firstSheet="7" activeTab="13"/>
  </bookViews>
  <sheets>
    <sheet name="DDA SOL  AJUSTE " sheetId="18" state="hidden" r:id="rId1"/>
    <sheet name="CUMPLIMIENTO" sheetId="32" r:id="rId2"/>
    <sheet name="SUBDIRECCION  GENERAL" sheetId="12" r:id="rId3"/>
    <sheet name="SECRETARIA SEGURIDAD" sheetId="39" r:id="rId4"/>
    <sheet name="Hoja2" sheetId="34" state="hidden" r:id="rId5"/>
    <sheet name="SSO" sheetId="22" r:id="rId6"/>
    <sheet name="TELECOMUNICACIONES" sheetId="20" r:id="rId7"/>
    <sheet name="DIRECCION SERVICIOS AEROPORTUAR" sheetId="35" r:id="rId8"/>
    <sheet name="DIA" sheetId="37" r:id="rId9"/>
    <sheet name="INMUEBLES" sheetId="28" r:id="rId10"/>
    <sheet name="ASESORÍAS Y CONSULTORIAS " sheetId="29" r:id="rId11"/>
    <sheet name="INFORMATICA " sheetId="38" r:id="rId12"/>
    <sheet name="TH" sheetId="36" r:id="rId13"/>
    <sheet name="CEA" sheetId="26"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car234" localSheetId="8">#REF!</definedName>
    <definedName name="_______________car234" localSheetId="7">#REF!</definedName>
    <definedName name="_______________car234" localSheetId="3">#REF!</definedName>
    <definedName name="_______________car234">#REF!</definedName>
    <definedName name="______________car234" localSheetId="8">#REF!</definedName>
    <definedName name="______________car234" localSheetId="7">#REF!</definedName>
    <definedName name="______________car234" localSheetId="3">#REF!</definedName>
    <definedName name="______________car234">#REF!</definedName>
    <definedName name="_____________car234" localSheetId="8">#REF!</definedName>
    <definedName name="_____________car234" localSheetId="7">#REF!</definedName>
    <definedName name="_____________car234" localSheetId="3">#REF!</definedName>
    <definedName name="_____________car234">#REF!</definedName>
    <definedName name="____________car234" localSheetId="8">#REF!</definedName>
    <definedName name="____________car234" localSheetId="7">#REF!</definedName>
    <definedName name="____________car234" localSheetId="3">#REF!</definedName>
    <definedName name="____________car234">#REF!</definedName>
    <definedName name="___________car234" localSheetId="8">#REF!</definedName>
    <definedName name="___________car234" localSheetId="7">#REF!</definedName>
    <definedName name="___________car234" localSheetId="3">#REF!</definedName>
    <definedName name="___________car234">#REF!</definedName>
    <definedName name="__________car234" localSheetId="8">#REF!</definedName>
    <definedName name="__________car234" localSheetId="7">#REF!</definedName>
    <definedName name="__________car234" localSheetId="3">#REF!</definedName>
    <definedName name="__________car234">#REF!</definedName>
    <definedName name="_________car234" localSheetId="8">#REF!</definedName>
    <definedName name="_________car234" localSheetId="7">#REF!</definedName>
    <definedName name="_________car234" localSheetId="3">#REF!</definedName>
    <definedName name="_________car234">#REF!</definedName>
    <definedName name="________car234" localSheetId="8">#REF!</definedName>
    <definedName name="________car234" localSheetId="7">#REF!</definedName>
    <definedName name="________car234" localSheetId="3">#REF!</definedName>
    <definedName name="________car234">#REF!</definedName>
    <definedName name="_______car234" localSheetId="8">#REF!</definedName>
    <definedName name="_______car234" localSheetId="7">#REF!</definedName>
    <definedName name="_______car234" localSheetId="3">#REF!</definedName>
    <definedName name="_______car234">#REF!</definedName>
    <definedName name="______car234" localSheetId="8">#REF!</definedName>
    <definedName name="______car234" localSheetId="7">#REF!</definedName>
    <definedName name="______car234" localSheetId="3">#REF!</definedName>
    <definedName name="______car234">#REF!</definedName>
    <definedName name="_____car234" localSheetId="8">#REF!</definedName>
    <definedName name="_____car234" localSheetId="7">#REF!</definedName>
    <definedName name="_____car234" localSheetId="3">#REF!</definedName>
    <definedName name="_____car234">#REF!</definedName>
    <definedName name="____car234" localSheetId="8">#REF!</definedName>
    <definedName name="____car234" localSheetId="7">#REF!</definedName>
    <definedName name="____car234" localSheetId="3">#REF!</definedName>
    <definedName name="____car234">#REF!</definedName>
    <definedName name="___CAR0124" localSheetId="8">#REF!</definedName>
    <definedName name="___CAR0124" localSheetId="7">#REF!</definedName>
    <definedName name="___CAR0124" localSheetId="3">#REF!</definedName>
    <definedName name="___CAR0124">#REF!</definedName>
    <definedName name="___car234" localSheetId="8">#REF!</definedName>
    <definedName name="___car234" localSheetId="7">#REF!</definedName>
    <definedName name="___car234" localSheetId="3">#REF!</definedName>
    <definedName name="___car234">#REF!</definedName>
    <definedName name="__CAR0124" localSheetId="8">#REF!</definedName>
    <definedName name="__CAR0124" localSheetId="7">#REF!</definedName>
    <definedName name="__CAR0124" localSheetId="3">#REF!</definedName>
    <definedName name="__CAR0124">#REF!</definedName>
    <definedName name="__car234" localSheetId="8">#REF!</definedName>
    <definedName name="__car234" localSheetId="7">#REF!</definedName>
    <definedName name="__car234" localSheetId="3">#REF!</definedName>
    <definedName name="__car234">#REF!</definedName>
    <definedName name="__CER34" localSheetId="8">#REF!</definedName>
    <definedName name="__CER34" localSheetId="7">#REF!</definedName>
    <definedName name="__CER34" localSheetId="3">#REF!</definedName>
    <definedName name="__CER34">#REF!</definedName>
    <definedName name="_CAR0124" localSheetId="8">#REF!</definedName>
    <definedName name="_CAR0124" localSheetId="7">#REF!</definedName>
    <definedName name="_CAR0124" localSheetId="3">#REF!</definedName>
    <definedName name="_CAR0124">#REF!</definedName>
    <definedName name="_car234" localSheetId="8">#REF!</definedName>
    <definedName name="_car234" localSheetId="7">#REF!</definedName>
    <definedName name="_car234" localSheetId="3">#REF!</definedName>
    <definedName name="_car234">#REF!</definedName>
    <definedName name="_CER34" localSheetId="8">#REF!</definedName>
    <definedName name="_CER34" localSheetId="7">#REF!</definedName>
    <definedName name="_CER34" localSheetId="3">#REF!</definedName>
    <definedName name="_CER34">#REF!</definedName>
    <definedName name="_xlnm._FilterDatabase" localSheetId="13" hidden="1">CEA!$A$6:$P$43</definedName>
    <definedName name="_xlnm._FilterDatabase" localSheetId="8" hidden="1">DIA!$A$6:$WWA$95</definedName>
    <definedName name="_xlnm._FilterDatabase" localSheetId="7" hidden="1">'DIRECCION SERVICIOS AEROPORTUAR'!$B$6:$AJ$6</definedName>
    <definedName name="_xlnm._FilterDatabase" localSheetId="11" hidden="1">'INFORMATICA '!$B$2:$X$49</definedName>
    <definedName name="_xlnm._FilterDatabase" localSheetId="6" hidden="1">TELECOMUNICACIONES!$B$2:$AF$88</definedName>
    <definedName name="_xlnm._FilterDatabase" localSheetId="12" hidden="1">TH!$A$1:$W$113</definedName>
    <definedName name="AAA" localSheetId="8">#REF!</definedName>
    <definedName name="AAA" localSheetId="7">#REF!</definedName>
    <definedName name="AAA" localSheetId="3">#REF!</definedName>
    <definedName name="AAA">#REF!</definedName>
    <definedName name="AAAA123" localSheetId="8">#REF!</definedName>
    <definedName name="AAAA123" localSheetId="7">#REF!</definedName>
    <definedName name="AAAA123" localSheetId="3">#REF!</definedName>
    <definedName name="AAAA123">#REF!</definedName>
    <definedName name="aaaaa123" localSheetId="8">#REF!</definedName>
    <definedName name="aaaaa123" localSheetId="7">#REF!</definedName>
    <definedName name="aaaaa123" localSheetId="3">#REF!</definedName>
    <definedName name="aaaaa123">#REF!</definedName>
    <definedName name="AAAAAAAA" localSheetId="8">#REF!</definedName>
    <definedName name="AAAAAAAA" localSheetId="7">#REF!</definedName>
    <definedName name="AAAAAAAA" localSheetId="3">#REF!</definedName>
    <definedName name="AAAAAAAA">#REF!</definedName>
    <definedName name="Agregado">[1]Listas!$E$4:$E$5</definedName>
    <definedName name="Alias">[1]Listas!$F$3:$F$68</definedName>
    <definedName name="_xlnm.Print_Area" localSheetId="10">'ASESORÍAS Y CONSULTORIAS '!$A$1:$F$9</definedName>
    <definedName name="_xlnm.Print_Area" localSheetId="13">CEA!$C$2:$P$43</definedName>
    <definedName name="_xlnm.Print_Area" localSheetId="8">DIA!$A$1:$P$93</definedName>
    <definedName name="_xlnm.Print_Area" localSheetId="7">#REF!</definedName>
    <definedName name="_xlnm.Print_Area" localSheetId="3">#REF!</definedName>
    <definedName name="_xlnm.Print_Area">#REF!</definedName>
    <definedName name="ASD" localSheetId="8">#REF!</definedName>
    <definedName name="ASD" localSheetId="7">#REF!</definedName>
    <definedName name="ASD" localSheetId="3">#REF!</definedName>
    <definedName name="ASD">#REF!</definedName>
    <definedName name="Basica" localSheetId="8">#REF!</definedName>
    <definedName name="Basica" localSheetId="7">#REF!</definedName>
    <definedName name="Basica" localSheetId="3">#REF!</definedName>
    <definedName name="Basica">#REF!</definedName>
    <definedName name="bb" localSheetId="8">#REF!</definedName>
    <definedName name="bb" localSheetId="7">#REF!</definedName>
    <definedName name="bb" localSheetId="3">#REF!</definedName>
    <definedName name="bb">#REF!</definedName>
    <definedName name="BBB" localSheetId="8">#REF!</definedName>
    <definedName name="BBB" localSheetId="7">#REF!</definedName>
    <definedName name="BBB" localSheetId="3">#REF!</definedName>
    <definedName name="BBB">#REF!</definedName>
    <definedName name="BBBB" localSheetId="8">#REF!</definedName>
    <definedName name="BBBB" localSheetId="7">#REF!</definedName>
    <definedName name="BBBB" localSheetId="3">#REF!</definedName>
    <definedName name="BBBB">#REF!</definedName>
    <definedName name="bbbbb" localSheetId="8">#REF!</definedName>
    <definedName name="bbbbb" localSheetId="7">#REF!</definedName>
    <definedName name="bbbbb" localSheetId="3">#REF!</definedName>
    <definedName name="bbbbb">#REF!</definedName>
    <definedName name="bbbbbb">[2]Listas!$D$4:$D$9</definedName>
    <definedName name="bbbbbbb">[2]Listas!$D$4:$D$9</definedName>
    <definedName name="BBBBBBB11" localSheetId="8">#REF!</definedName>
    <definedName name="BBBBBBB11" localSheetId="7">#REF!</definedName>
    <definedName name="BBBBBBB11" localSheetId="3">#REF!</definedName>
    <definedName name="BBBBBBB11">#REF!</definedName>
    <definedName name="brglllmb" localSheetId="8">#REF!</definedName>
    <definedName name="brglllmb" localSheetId="7">#REF!</definedName>
    <definedName name="brglllmb" localSheetId="3">#REF!</definedName>
    <definedName name="brglllmb">#REF!</definedName>
    <definedName name="CAPITAL">[1]Listas!$I$4:$I$8</definedName>
    <definedName name="carl" localSheetId="8">#REF!</definedName>
    <definedName name="carl" localSheetId="7">#REF!</definedName>
    <definedName name="carl" localSheetId="3">#REF!</definedName>
    <definedName name="carl">#REF!</definedName>
    <definedName name="Categorias">[1]Listas!$D$4:$D$9</definedName>
    <definedName name="CCC" localSheetId="8">#REF!</definedName>
    <definedName name="CCC" localSheetId="7">#REF!</definedName>
    <definedName name="CCC" localSheetId="3">#REF!</definedName>
    <definedName name="CCC">#REF!</definedName>
    <definedName name="CCCC" localSheetId="8">#REF!</definedName>
    <definedName name="CCCC" localSheetId="7">#REF!</definedName>
    <definedName name="CCCC" localSheetId="3">#REF!</definedName>
    <definedName name="CCCC">#REF!</definedName>
    <definedName name="cccccccc" localSheetId="8">#REF!</definedName>
    <definedName name="cccccccc" localSheetId="7">#REF!</definedName>
    <definedName name="cccccccc" localSheetId="3">#REF!</definedName>
    <definedName name="cccccccc">#REF!</definedName>
    <definedName name="cla" localSheetId="8">#REF!</definedName>
    <definedName name="cla" localSheetId="7">#REF!</definedName>
    <definedName name="cla" localSheetId="3">#REF!</definedName>
    <definedName name="cla">#REF!</definedName>
    <definedName name="Concepto" localSheetId="8">#REF!</definedName>
    <definedName name="Concepto" localSheetId="7">#REF!</definedName>
    <definedName name="Concepto" localSheetId="3">#REF!</definedName>
    <definedName name="Concepto">#REF!</definedName>
    <definedName name="CVDF" localSheetId="8">#REF!</definedName>
    <definedName name="CVDF" localSheetId="7">#REF!</definedName>
    <definedName name="CVDF" localSheetId="3">#REF!</definedName>
    <definedName name="CVDF">#REF!</definedName>
    <definedName name="DDDD" localSheetId="8">#REF!</definedName>
    <definedName name="DDDD" localSheetId="7">#REF!</definedName>
    <definedName name="DDDD" localSheetId="3">#REF!</definedName>
    <definedName name="DDDD">#REF!</definedName>
    <definedName name="ddddd" localSheetId="8">#REF!</definedName>
    <definedName name="ddddd" localSheetId="7">#REF!</definedName>
    <definedName name="ddddd" localSheetId="3">#REF!</definedName>
    <definedName name="ddddd">#REF!</definedName>
    <definedName name="DDDDDDDD" localSheetId="8">#REF!</definedName>
    <definedName name="DDDDDDDD" localSheetId="7">#REF!</definedName>
    <definedName name="DDDDDDDD" localSheetId="3">#REF!</definedName>
    <definedName name="DDDDDDDD">#REF!</definedName>
    <definedName name="DDDDDDDDDD" localSheetId="8">#REF!</definedName>
    <definedName name="DDDDDDDDDD" localSheetId="7">#REF!</definedName>
    <definedName name="DDDDDDDDDD" localSheetId="3">#REF!</definedName>
    <definedName name="DDDDDDDDDD">#REF!</definedName>
    <definedName name="DDFDF" localSheetId="8">#REF!</definedName>
    <definedName name="DDFDF" localSheetId="7">#REF!</definedName>
    <definedName name="DDFDF" localSheetId="3">#REF!</definedName>
    <definedName name="DDFDF">#REF!</definedName>
    <definedName name="DE" localSheetId="8">#REF!</definedName>
    <definedName name="DE" localSheetId="7">#REF!</definedName>
    <definedName name="DE" localSheetId="3">#REF!</definedName>
    <definedName name="DE">#REF!</definedName>
    <definedName name="dfh" localSheetId="8">#REF!</definedName>
    <definedName name="dfh" localSheetId="7">#REF!</definedName>
    <definedName name="dfh" localSheetId="3">#REF!</definedName>
    <definedName name="dfh">#REF!</definedName>
    <definedName name="DGHDG" localSheetId="8">#REF!</definedName>
    <definedName name="DGHDG" localSheetId="7">#REF!</definedName>
    <definedName name="DGHDG" localSheetId="3">#REF!</definedName>
    <definedName name="DGHDG">#REF!</definedName>
    <definedName name="DGHFGGHJ">'[3]Prog y Sub MGMP'!$C$2:$C$63</definedName>
    <definedName name="DGHG" localSheetId="8">#REF!</definedName>
    <definedName name="DGHG" localSheetId="7">#REF!</definedName>
    <definedName name="DGHG" localSheetId="3">#REF!</definedName>
    <definedName name="DGHG">#REF!</definedName>
    <definedName name="DHDGHFG" localSheetId="8">#REF!</definedName>
    <definedName name="DHDGHFG" localSheetId="7">#REF!</definedName>
    <definedName name="DHDGHFG" localSheetId="3">#REF!</definedName>
    <definedName name="DHDGHFG">#REF!</definedName>
    <definedName name="DHDGHGHGF" localSheetId="8">#REF!</definedName>
    <definedName name="DHDGHGHGF" localSheetId="7">#REF!</definedName>
    <definedName name="DHDGHGHGF" localSheetId="3">#REF!</definedName>
    <definedName name="DHDGHGHGF">#REF!</definedName>
    <definedName name="DHFGHF" localSheetId="8">#REF!</definedName>
    <definedName name="DHFGHF" localSheetId="7">#REF!</definedName>
    <definedName name="DHFGHF" localSheetId="3">#REF!</definedName>
    <definedName name="DHFGHF">#REF!</definedName>
    <definedName name="elvi1947">[1]Listas!$B$4:$B$97</definedName>
    <definedName name="Entidad">[1]Listas!$B$4:$B$97</definedName>
    <definedName name="ESTRATEGIAPND">[1]Listas!$P$4:$P$29</definedName>
    <definedName name="FDGDFG" localSheetId="8">#REF!</definedName>
    <definedName name="FDGDFG" localSheetId="7">#REF!</definedName>
    <definedName name="FDGDFG" localSheetId="3">#REF!</definedName>
    <definedName name="FDGDFG">#REF!</definedName>
    <definedName name="FDI" localSheetId="8">#REF!</definedName>
    <definedName name="FDI" localSheetId="7">#REF!</definedName>
    <definedName name="FDI" localSheetId="3">#REF!</definedName>
    <definedName name="FDI">#REF!</definedName>
    <definedName name="FFFFF" localSheetId="8">#REF!</definedName>
    <definedName name="FFFFF" localSheetId="7">#REF!</definedName>
    <definedName name="FFFFF" localSheetId="3">#REF!</definedName>
    <definedName name="FFFFF">#REF!</definedName>
    <definedName name="fffffr" localSheetId="8">#REF!</definedName>
    <definedName name="fffffr" localSheetId="7">#REF!</definedName>
    <definedName name="fffffr" localSheetId="3">#REF!</definedName>
    <definedName name="fffffr">#REF!</definedName>
    <definedName name="FGHDFGHDF" localSheetId="8">#REF!</definedName>
    <definedName name="FGHDFGHDF" localSheetId="7">#REF!</definedName>
    <definedName name="FGHDFGHDF" localSheetId="3">#REF!</definedName>
    <definedName name="FGHDFGHDF">#REF!</definedName>
    <definedName name="Fuentes">[1]Listas!$C$4:$C$11</definedName>
    <definedName name="gali" localSheetId="8">#REF!</definedName>
    <definedName name="gali" localSheetId="7">#REF!</definedName>
    <definedName name="gali" localSheetId="3">#REF!</definedName>
    <definedName name="gali">#REF!</definedName>
    <definedName name="gali1234" localSheetId="8">#REF!</definedName>
    <definedName name="gali1234" localSheetId="7">#REF!</definedName>
    <definedName name="gali1234" localSheetId="3">#REF!</definedName>
    <definedName name="gali1234">#REF!</definedName>
    <definedName name="GDF" localSheetId="8">#REF!</definedName>
    <definedName name="GDF" localSheetId="7">#REF!</definedName>
    <definedName name="GDF" localSheetId="3">#REF!</definedName>
    <definedName name="GDF">#REF!</definedName>
    <definedName name="gdfh" localSheetId="8">#REF!</definedName>
    <definedName name="gdfh" localSheetId="7">#REF!</definedName>
    <definedName name="gdfh" localSheetId="3">#REF!</definedName>
    <definedName name="gdfh">#REF!</definedName>
    <definedName name="GDJHFGJHFGJ">'[3]Prog y Sub MGMP'!$B$2:$B$86</definedName>
    <definedName name="Generales" localSheetId="8">#REF!</definedName>
    <definedName name="Generales" localSheetId="7">#REF!</definedName>
    <definedName name="Generales" localSheetId="3">#REF!</definedName>
    <definedName name="Generales">#REF!</definedName>
    <definedName name="GGGG" localSheetId="8">#REF!</definedName>
    <definedName name="GGGG" localSheetId="7">#REF!</definedName>
    <definedName name="GGGG" localSheetId="3">#REF!</definedName>
    <definedName name="GGGG">#REF!</definedName>
    <definedName name="gp" localSheetId="8">#REF!</definedName>
    <definedName name="gp" localSheetId="7">#REF!</definedName>
    <definedName name="gp" localSheetId="3">#REF!</definedName>
    <definedName name="gp">#REF!</definedName>
    <definedName name="HACIENDA">[1]Listas!$J$4:$J$40</definedName>
    <definedName name="hhhhhhhhhh" localSheetId="8">#REF!</definedName>
    <definedName name="hhhhhhhhhh" localSheetId="7">#REF!</definedName>
    <definedName name="hhhhhhhhhh" localSheetId="3">#REF!</definedName>
    <definedName name="hhhhhhhhhh">#REF!</definedName>
    <definedName name="HojaProg" localSheetId="10">#REF!</definedName>
    <definedName name="HojaProg" localSheetId="13">#REF!</definedName>
    <definedName name="HojaProg" localSheetId="0">#REF!</definedName>
    <definedName name="HojaProg" localSheetId="8">#REF!</definedName>
    <definedName name="HojaProg" localSheetId="7">#REF!</definedName>
    <definedName name="HojaProg" localSheetId="11">#REF!</definedName>
    <definedName name="HojaProg" localSheetId="9">#REF!</definedName>
    <definedName name="HojaProg" localSheetId="3">#REF!</definedName>
    <definedName name="HojaProg" localSheetId="5">#REF!</definedName>
    <definedName name="HojaProg" localSheetId="6">#REF!</definedName>
    <definedName name="HojaProg" localSheetId="12">#REF!</definedName>
    <definedName name="HojaProg">#REF!</definedName>
    <definedName name="IN" localSheetId="8">#REF!</definedName>
    <definedName name="IN" localSheetId="7">#REF!</definedName>
    <definedName name="IN" localSheetId="3">#REF!</definedName>
    <definedName name="IN">#REF!</definedName>
    <definedName name="Indice" localSheetId="8">#REF!</definedName>
    <definedName name="Indice" localSheetId="7">#REF!</definedName>
    <definedName name="Indice" localSheetId="3">#REF!</definedName>
    <definedName name="Indice">#REF!</definedName>
    <definedName name="Indice2">[4]Indice_Cod!$D$6:$E$224</definedName>
    <definedName name="INV" localSheetId="8">#REF!</definedName>
    <definedName name="INV" localSheetId="7">#REF!</definedName>
    <definedName name="INV" localSheetId="3">#REF!</definedName>
    <definedName name="INV">#REF!</definedName>
    <definedName name="ivan" localSheetId="8">#REF!</definedName>
    <definedName name="ivan" localSheetId="7">#REF!</definedName>
    <definedName name="ivan" localSheetId="3">#REF!</definedName>
    <definedName name="ivan">#REF!</definedName>
    <definedName name="jjjjjj">[2]Listas!$D$4:$D$9</definedName>
    <definedName name="jjjjjjjjj" localSheetId="8">#REF!</definedName>
    <definedName name="jjjjjjjjj" localSheetId="7">#REF!</definedName>
    <definedName name="jjjjjjjjj" localSheetId="3">#REF!</definedName>
    <definedName name="jjjjjjjjj">#REF!</definedName>
    <definedName name="JKHFJHK" localSheetId="8">#REF!</definedName>
    <definedName name="JKHFJHK" localSheetId="7">#REF!</definedName>
    <definedName name="JKHFJHK" localSheetId="3">#REF!</definedName>
    <definedName name="JKHFJHK">#REF!</definedName>
    <definedName name="jose1" localSheetId="8">#REF!</definedName>
    <definedName name="jose1" localSheetId="7">#REF!</definedName>
    <definedName name="jose1" localSheetId="3">#REF!</definedName>
    <definedName name="jose1">#REF!</definedName>
    <definedName name="JOSE4528" localSheetId="8">#REF!</definedName>
    <definedName name="JOSE4528" localSheetId="7">#REF!</definedName>
    <definedName name="JOSE4528" localSheetId="3">#REF!</definedName>
    <definedName name="JOSE4528">#REF!</definedName>
    <definedName name="josema12">[2]Listas!$D$4:$D$9</definedName>
    <definedName name="josemana" localSheetId="8">#REF!</definedName>
    <definedName name="josemana" localSheetId="7">#REF!</definedName>
    <definedName name="josemana" localSheetId="3">#REF!</definedName>
    <definedName name="josemana">#REF!</definedName>
    <definedName name="josemm">[1]Listas!$D$4:$D$9</definedName>
    <definedName name="JTYSD" localSheetId="8">#REF!</definedName>
    <definedName name="JTYSD" localSheetId="7">#REF!</definedName>
    <definedName name="JTYSD" localSheetId="3">#REF!</definedName>
    <definedName name="JTYSD">#REF!</definedName>
    <definedName name="KJHFG" localSheetId="8">#REF!</definedName>
    <definedName name="KJHFG" localSheetId="7">#REF!</definedName>
    <definedName name="KJHFG" localSheetId="3">#REF!</definedName>
    <definedName name="KJHFG">#REF!</definedName>
    <definedName name="KKK">[2]Listas!$C$4:$C$11</definedName>
    <definedName name="KKKKKKK" localSheetId="8">#REF!</definedName>
    <definedName name="KKKKKKK" localSheetId="7">#REF!</definedName>
    <definedName name="KKKKKKK" localSheetId="3">#REF!</definedName>
    <definedName name="KKKKKKK">#REF!</definedName>
    <definedName name="KKKKKKKK">[2]Listas!$B$4:$B$97</definedName>
    <definedName name="llllll23" localSheetId="8">#REF!</definedName>
    <definedName name="llllll23" localSheetId="7">#REF!</definedName>
    <definedName name="llllll23" localSheetId="3">#REF!</definedName>
    <definedName name="llllll23">#REF!</definedName>
    <definedName name="luis" localSheetId="8">#REF!</definedName>
    <definedName name="luis" localSheetId="7">#REF!</definedName>
    <definedName name="luis" localSheetId="3">#REF!</definedName>
    <definedName name="luis">#REF!</definedName>
    <definedName name="maria">[2]Listas!$E$4:$E$5</definedName>
    <definedName name="Mensaje">[1]Listas!$H$4:$H$7</definedName>
    <definedName name="mmmmm" localSheetId="8">#REF!</definedName>
    <definedName name="mmmmm" localSheetId="7">#REF!</definedName>
    <definedName name="mmmmm" localSheetId="3">#REF!</definedName>
    <definedName name="mmmmm">#REF!</definedName>
    <definedName name="mmmmmm" localSheetId="8">#REF!</definedName>
    <definedName name="mmmmmm" localSheetId="7">#REF!</definedName>
    <definedName name="mmmmmm" localSheetId="3">#REF!</definedName>
    <definedName name="mmmmmm">#REF!</definedName>
    <definedName name="mmmmmmjj" localSheetId="8">#REF!</definedName>
    <definedName name="mmmmmmjj" localSheetId="7">#REF!</definedName>
    <definedName name="mmmmmmjj" localSheetId="3">#REF!</definedName>
    <definedName name="mmmmmmjj">#REF!</definedName>
    <definedName name="mmmmmmm">[2]Listas!$D$4:$D$9</definedName>
    <definedName name="MMMMMMMM" localSheetId="8">#REF!</definedName>
    <definedName name="MMMMMMMM" localSheetId="7">#REF!</definedName>
    <definedName name="MMMMMMMM" localSheetId="3">#REF!</definedName>
    <definedName name="MMMMMMMM">#REF!</definedName>
    <definedName name="MMMMMMMMMM">[2]Listas!$E$4:$E$5</definedName>
    <definedName name="no">[2]Listas!$C$4:$C$11</definedName>
    <definedName name="ñññññ" localSheetId="8">#REF!</definedName>
    <definedName name="ñññññ" localSheetId="7">#REF!</definedName>
    <definedName name="ñññññ" localSheetId="3">#REF!</definedName>
    <definedName name="ñññññ">#REF!</definedName>
    <definedName name="ññññññ" localSheetId="8">#REF!</definedName>
    <definedName name="ññññññ" localSheetId="7">#REF!</definedName>
    <definedName name="ññññññ" localSheetId="3">#REF!</definedName>
    <definedName name="ññññññ">#REF!</definedName>
    <definedName name="ñññññññ" localSheetId="8">#REF!</definedName>
    <definedName name="ñññññññ" localSheetId="7">#REF!</definedName>
    <definedName name="ñññññññ" localSheetId="3">#REF!</definedName>
    <definedName name="ñññññññ">#REF!</definedName>
    <definedName name="objetivospnd">[1]Listas!$O$4:$O$10</definedName>
    <definedName name="ooooooo" localSheetId="8">#REF!</definedName>
    <definedName name="ooooooo" localSheetId="7">#REF!</definedName>
    <definedName name="ooooooo" localSheetId="3">#REF!</definedName>
    <definedName name="ooooooo">#REF!</definedName>
    <definedName name="OTROS">[5]Datos!$A$31:$A$34</definedName>
    <definedName name="paraco40" localSheetId="8">#REF!</definedName>
    <definedName name="paraco40" localSheetId="7">#REF!</definedName>
    <definedName name="paraco40" localSheetId="3">#REF!</definedName>
    <definedName name="paraco40">#REF!</definedName>
    <definedName name="parate30">[2]Listas!$B$4:$B$97</definedName>
    <definedName name="parate40">[2]Listas!$C$4:$C$11</definedName>
    <definedName name="pppppp">[1]Listas!$B$4:$B$97</definedName>
    <definedName name="programa">'[3]Prog y Sub MGMP'!$B$2:$B$86</definedName>
    <definedName name="qqqqqqqq">[2]Listas!$C$4:$C$11</definedName>
    <definedName name="Respuestas" localSheetId="8">#REF!</definedName>
    <definedName name="Respuestas" localSheetId="7">#REF!</definedName>
    <definedName name="Respuestas" localSheetId="3">#REF!</definedName>
    <definedName name="Respuestas">#REF!</definedName>
    <definedName name="RFGAERGER" localSheetId="8">#REF!</definedName>
    <definedName name="RFGAERGER" localSheetId="7">#REF!</definedName>
    <definedName name="RFGAERGER" localSheetId="3">#REF!</definedName>
    <definedName name="RFGAERGER">#REF!</definedName>
    <definedName name="rrrrrr" localSheetId="8">#REF!</definedName>
    <definedName name="rrrrrr" localSheetId="7">#REF!</definedName>
    <definedName name="rrrrrr" localSheetId="3">#REF!</definedName>
    <definedName name="rrrrrr">#REF!</definedName>
    <definedName name="SDAFGARGDFG" localSheetId="8">#REF!</definedName>
    <definedName name="SDAFGARGDFG" localSheetId="7">#REF!</definedName>
    <definedName name="SDAFGARGDFG" localSheetId="3">#REF!</definedName>
    <definedName name="SDAFGARGDFG">#REF!</definedName>
    <definedName name="Sector">[1]Listas!$A$4:$A$17</definedName>
    <definedName name="sectoresagregados">[1]Listas!$R$4:$R$11</definedName>
    <definedName name="SG" localSheetId="8">#REF!</definedName>
    <definedName name="SG" localSheetId="7">#REF!</definedName>
    <definedName name="SG" localSheetId="3">#REF!</definedName>
    <definedName name="SG">#REF!</definedName>
    <definedName name="ssssssss">[2]Listas!$B$4:$B$97</definedName>
    <definedName name="subprograma">'[3]Prog y Sub MGMP'!$C$2:$C$63</definedName>
    <definedName name="Tipo_Credito" localSheetId="8">#REF!</definedName>
    <definedName name="Tipo_Credito" localSheetId="7">#REF!</definedName>
    <definedName name="Tipo_Credito" localSheetId="3">#REF!</definedName>
    <definedName name="Tipo_Credito">#REF!</definedName>
    <definedName name="_xlnm.Print_Titles" localSheetId="0">'DDA SOL  AJUSTE '!$1:$6</definedName>
    <definedName name="_xlnm.Print_Titles" localSheetId="8">DIA!$1:$6</definedName>
    <definedName name="_xlnm.Print_Titles">#N/A</definedName>
    <definedName name="TRYTRY" localSheetId="8">#REF!</definedName>
    <definedName name="TRYTRY" localSheetId="7">#REF!</definedName>
    <definedName name="TRYTRY" localSheetId="3">#REF!</definedName>
    <definedName name="TRYTRY">#REF!</definedName>
    <definedName name="TTTTTTT" localSheetId="8">#REF!</definedName>
    <definedName name="TTTTTTT" localSheetId="7">#REF!</definedName>
    <definedName name="TTTTTTT" localSheetId="3">#REF!</definedName>
    <definedName name="TTTTTTT">#REF!</definedName>
    <definedName name="ttttttttt56" localSheetId="8">#REF!</definedName>
    <definedName name="ttttttttt56" localSheetId="7">#REF!</definedName>
    <definedName name="ttttttttt56" localSheetId="3">#REF!</definedName>
    <definedName name="ttttttttt56">#REF!</definedName>
    <definedName name="uhuhuhuh">[2]Listas!$B$4:$B$97</definedName>
    <definedName name="vart">[2]Listas!$B$4:$B$97</definedName>
    <definedName name="vvv" localSheetId="8">#REF!</definedName>
    <definedName name="vvv" localSheetId="7">#REF!</definedName>
    <definedName name="vvv" localSheetId="3">#REF!</definedName>
    <definedName name="vvv">#REF!</definedName>
    <definedName name="VVVV" localSheetId="8">#REF!</definedName>
    <definedName name="VVVV" localSheetId="7">#REF!</definedName>
    <definedName name="VVVV" localSheetId="3">#REF!</definedName>
    <definedName name="VVVV">#REF!</definedName>
    <definedName name="wwwww" localSheetId="8">#REF!</definedName>
    <definedName name="wwwww" localSheetId="7">#REF!</definedName>
    <definedName name="wwwww" localSheetId="3">#REF!</definedName>
    <definedName name="wwwww">#REF!</definedName>
    <definedName name="wwwwwww8" localSheetId="8">#REF!</definedName>
    <definedName name="wwwwwww8" localSheetId="7">#REF!</definedName>
    <definedName name="wwwwwww8" localSheetId="3">#REF!</definedName>
    <definedName name="wwwwwww8">#REF!</definedName>
    <definedName name="wwwwwwww">[2]Listas!$C$4:$C$11</definedName>
    <definedName name="xcvfght">[2]Listas!$E$4:$E$5</definedName>
    <definedName name="XXXXXX">[2]Listas!$E$4:$E$5</definedName>
    <definedName name="yhyhyh" localSheetId="8">#REF!</definedName>
    <definedName name="yhyhyh" localSheetId="7">#REF!</definedName>
    <definedName name="yhyhyh" localSheetId="3">#REF!</definedName>
    <definedName name="yhyhyh">#REF!</definedName>
    <definedName name="yyyyyy">[1]Listas!$B$4:$B$97</definedName>
    <definedName name="YYYYYY50">[2]Listas!$E$4:$E$5</definedName>
    <definedName name="yyyyyyy">[2]Listas!$D$4:$D$9</definedName>
    <definedName name="yyyyyyy5" localSheetId="8">#REF!</definedName>
    <definedName name="yyyyyyy5" localSheetId="7">#REF!</definedName>
    <definedName name="yyyyyyy5" localSheetId="3">#REF!</definedName>
    <definedName name="yyyyyyy5">#REF!</definedName>
    <definedName name="yyyyyyyy" localSheetId="8">#REF!</definedName>
    <definedName name="yyyyyyyy" localSheetId="7">#REF!</definedName>
    <definedName name="yyyyyyyy" localSheetId="3">#REF!</definedName>
    <definedName name="yyyyyyyy">#REF!</definedName>
    <definedName name="zzzzzzzzzzzz4" localSheetId="8">#REF!</definedName>
    <definedName name="zzzzzzzzzzzz4" localSheetId="7">#REF!</definedName>
    <definedName name="zzzzzzzzzzzz4" localSheetId="3">#REF!</definedName>
    <definedName name="zzzzzzzzzzzz4">#REF!</definedName>
    <definedName name="zzzzzzzzzzzzzzzzzz" localSheetId="8">#REF!</definedName>
    <definedName name="zzzzzzzzzzzzzzzzzz" localSheetId="7">#REF!</definedName>
    <definedName name="zzzzzzzzzzzzzzzzzz" localSheetId="3">#REF!</definedName>
    <definedName name="zzzzzzzzzzzzzzz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 i="20" l="1"/>
  <c r="C13" i="32" l="1"/>
  <c r="AK153" i="37" l="1"/>
  <c r="C14" i="32" l="1"/>
  <c r="C11" i="32" l="1"/>
  <c r="AH43" i="35"/>
  <c r="AD15" i="28" l="1"/>
  <c r="W43" i="26" l="1"/>
  <c r="X103" i="36" l="1"/>
  <c r="T43" i="26" l="1"/>
  <c r="C6" i="32" s="1"/>
  <c r="U15" i="26"/>
  <c r="AE20" i="37"/>
  <c r="V47" i="38"/>
  <c r="C9" i="32" s="1"/>
  <c r="C8" i="32"/>
  <c r="U103" i="36"/>
  <c r="Z11" i="29"/>
  <c r="AB43" i="35"/>
  <c r="C12" i="32"/>
  <c r="AD87" i="20"/>
  <c r="X14" i="28"/>
  <c r="Y28" i="39"/>
  <c r="X39" i="39"/>
  <c r="D42" i="39"/>
  <c r="U39" i="39"/>
  <c r="R39" i="39"/>
  <c r="P39" i="39"/>
  <c r="E27" i="39"/>
  <c r="E19" i="39"/>
  <c r="E11" i="39"/>
  <c r="E6" i="39"/>
  <c r="E14" i="29"/>
  <c r="AG12" i="35"/>
  <c r="AG11" i="35"/>
  <c r="Y43" i="35"/>
  <c r="W82" i="20"/>
  <c r="W11" i="29"/>
  <c r="W90" i="37"/>
  <c r="S46" i="38"/>
  <c r="Q103" i="36"/>
  <c r="E46" i="38"/>
  <c r="E27" i="38"/>
  <c r="F17" i="38"/>
  <c r="F13" i="38"/>
  <c r="F27" i="38" s="1"/>
  <c r="F28" i="38" s="1"/>
  <c r="C10" i="32"/>
  <c r="S13" i="12"/>
  <c r="W92" i="37"/>
  <c r="N92" i="37"/>
  <c r="V90" i="37"/>
  <c r="T90" i="37"/>
  <c r="N90" i="37"/>
  <c r="M90" i="37"/>
  <c r="K90" i="37"/>
  <c r="E87" i="37"/>
  <c r="E90" i="37"/>
  <c r="D112" i="36"/>
  <c r="D111" i="36"/>
  <c r="D110" i="36"/>
  <c r="D109" i="36"/>
  <c r="E109" i="36" s="1"/>
  <c r="D108" i="36"/>
  <c r="D107" i="36"/>
  <c r="D113" i="36" s="1"/>
  <c r="D106" i="36"/>
  <c r="D101" i="36"/>
  <c r="D102" i="36" s="1"/>
  <c r="D97" i="36"/>
  <c r="D89" i="36"/>
  <c r="D81" i="36"/>
  <c r="M10" i="36"/>
  <c r="D73" i="36"/>
  <c r="D65" i="36"/>
  <c r="D58" i="36"/>
  <c r="D49" i="36"/>
  <c r="D40" i="36"/>
  <c r="M7" i="36" s="1"/>
  <c r="O7" i="36" s="1"/>
  <c r="D32" i="36"/>
  <c r="D24" i="36"/>
  <c r="D18" i="36"/>
  <c r="D12" i="36"/>
  <c r="M8" i="36" s="1"/>
  <c r="M9" i="36"/>
  <c r="O43" i="35"/>
  <c r="O12" i="29"/>
  <c r="O44" i="26"/>
  <c r="E11" i="29"/>
  <c r="E14" i="28"/>
  <c r="H43" i="26"/>
  <c r="O17" i="22"/>
  <c r="E10" i="22"/>
  <c r="E8" i="22"/>
  <c r="I92" i="20"/>
  <c r="H92" i="20"/>
  <c r="F92" i="20"/>
  <c r="E92" i="20"/>
  <c r="D91" i="20"/>
  <c r="C91" i="20"/>
  <c r="D90" i="20"/>
  <c r="D88" i="20"/>
  <c r="D86" i="20"/>
  <c r="C90" i="20"/>
  <c r="C88" i="20"/>
  <c r="P87" i="20"/>
  <c r="O87" i="20"/>
  <c r="N87" i="20"/>
  <c r="O88" i="20" s="1"/>
  <c r="C87" i="20"/>
  <c r="C86" i="20"/>
  <c r="O82" i="20"/>
  <c r="E82" i="20"/>
  <c r="P13" i="12"/>
  <c r="O10" i="12" s="1"/>
  <c r="E89" i="18"/>
  <c r="E84" i="18"/>
  <c r="E77" i="18"/>
  <c r="E62" i="18"/>
  <c r="E37" i="18"/>
  <c r="E34" i="18"/>
  <c r="E31" i="18"/>
  <c r="E7" i="18"/>
  <c r="E18" i="22"/>
  <c r="E39" i="39" l="1"/>
  <c r="D92" i="20"/>
  <c r="D94" i="20" s="1"/>
  <c r="P8" i="36"/>
  <c r="O8" i="36"/>
  <c r="O9" i="36" s="1"/>
  <c r="O10" i="36" s="1"/>
  <c r="O11" i="36" s="1"/>
  <c r="E106" i="36"/>
  <c r="E111" i="36"/>
  <c r="E112" i="36"/>
  <c r="E110" i="36"/>
  <c r="E107" i="36"/>
  <c r="E108" i="36"/>
  <c r="M11" i="36"/>
  <c r="M12" i="36" s="1"/>
</calcChain>
</file>

<file path=xl/comments1.xml><?xml version="1.0" encoding="utf-8"?>
<comments xmlns="http://schemas.openxmlformats.org/spreadsheetml/2006/main">
  <authors>
    <author>Cenaida Jerez Ruiz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10.xml><?xml version="1.0" encoding="utf-8"?>
<comments xmlns="http://schemas.openxmlformats.org/spreadsheetml/2006/main">
  <authors>
    <author>Cenaida Jerez Ruiz</author>
    <author>Andrea Maribel Roa Buitrago</author>
  </authors>
  <commentList>
    <comment ref="G3" authorId="0" shapeId="0">
      <text>
        <r>
          <rPr>
            <b/>
            <sz val="9"/>
            <color indexed="81"/>
            <rFont val="Tahoma"/>
            <family val="2"/>
          </rPr>
          <t>IGUALMENTE SE PUEDE MENCIONAR SI VIENE EN EJECUCION POR MECANISMO DE VF.</t>
        </r>
        <r>
          <rPr>
            <sz val="9"/>
            <color indexed="81"/>
            <rFont val="Tahoma"/>
            <family val="2"/>
          </rPr>
          <t xml:space="preserve">
</t>
        </r>
      </text>
    </comment>
    <comment ref="I3" authorId="1" shapeId="0">
      <text>
        <r>
          <rPr>
            <b/>
            <sz val="9"/>
            <color indexed="81"/>
            <rFont val="Tahoma"/>
            <family val="2"/>
          </rPr>
          <t>OAP: Para  el  registro  de  EJECUCION DEL PROCESO, utilizar   Formato  MES</t>
        </r>
        <r>
          <rPr>
            <sz val="9"/>
            <color indexed="81"/>
            <rFont val="Tahoma"/>
            <family val="2"/>
          </rPr>
          <t xml:space="preserve">
 </t>
        </r>
      </text>
    </comment>
    <comment ref="L11" authorId="1" shapeId="0">
      <text>
        <r>
          <rPr>
            <b/>
            <sz val="9"/>
            <color indexed="81"/>
            <rFont val="Tahoma"/>
            <family val="2"/>
          </rPr>
          <t xml:space="preserve">Expedicion  registro  presupuestal 
</t>
        </r>
        <r>
          <rPr>
            <sz val="9"/>
            <color indexed="81"/>
            <rFont val="Tahoma"/>
            <family val="2"/>
          </rPr>
          <t xml:space="preserve">
</t>
        </r>
      </text>
    </comment>
    <comment ref="L12" authorId="1" shapeId="0">
      <text>
        <r>
          <rPr>
            <b/>
            <sz val="9"/>
            <color indexed="81"/>
            <rFont val="Tahoma"/>
            <family val="2"/>
          </rPr>
          <t xml:space="preserve">Expedicion  registro  presupuestal </t>
        </r>
        <r>
          <rPr>
            <sz val="9"/>
            <color indexed="81"/>
            <rFont val="Tahoma"/>
            <family val="2"/>
          </rPr>
          <t xml:space="preserve">
</t>
        </r>
      </text>
    </comment>
    <comment ref="L24" authorId="1" shapeId="0">
      <text>
        <r>
          <rPr>
            <b/>
            <sz val="9"/>
            <color indexed="81"/>
            <rFont val="Tahoma"/>
            <family val="2"/>
          </rPr>
          <t xml:space="preserve">Expedicion Registro  presupuestal
</t>
        </r>
      </text>
    </comment>
    <comment ref="L29" authorId="1" shapeId="0">
      <text>
        <r>
          <rPr>
            <b/>
            <sz val="9"/>
            <color indexed="81"/>
            <rFont val="Tahoma"/>
            <family val="2"/>
          </rPr>
          <t>Expedicion  registro  presupuestal</t>
        </r>
        <r>
          <rPr>
            <sz val="9"/>
            <color indexed="81"/>
            <rFont val="Tahoma"/>
            <family val="2"/>
          </rPr>
          <t xml:space="preserve">
</t>
        </r>
      </text>
    </comment>
    <comment ref="L30" authorId="1" shapeId="0">
      <text>
        <r>
          <rPr>
            <b/>
            <sz val="9"/>
            <color indexed="81"/>
            <rFont val="Tahoma"/>
            <family val="2"/>
          </rPr>
          <t xml:space="preserve">Expedicion  Registro  presupuestal </t>
        </r>
        <r>
          <rPr>
            <sz val="9"/>
            <color indexed="81"/>
            <rFont val="Tahoma"/>
            <family val="2"/>
          </rPr>
          <t xml:space="preserve">
</t>
        </r>
      </text>
    </comment>
  </commentList>
</comments>
</file>

<file path=xl/comments11.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W4" authorId="1" shapeId="0">
      <text>
        <r>
          <rPr>
            <sz val="9"/>
            <color indexed="81"/>
            <rFont val="Tahoma"/>
            <family val="2"/>
          </rPr>
          <t>Fuente de  Informacion SIIF 31 Diciembre/  fecha de Reporte:22 de  Enero de 2018.</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7" authorId="1" shapeId="0">
      <text>
        <r>
          <rPr>
            <b/>
            <sz val="9"/>
            <color indexed="81"/>
            <rFont val="Tahoma"/>
            <family val="2"/>
          </rPr>
          <t>Expedicion  RP</t>
        </r>
        <r>
          <rPr>
            <sz val="9"/>
            <color indexed="81"/>
            <rFont val="Tahoma"/>
            <family val="2"/>
          </rPr>
          <t xml:space="preserve">
</t>
        </r>
      </text>
    </comment>
    <comment ref="K8" authorId="1" shapeId="0">
      <text>
        <r>
          <rPr>
            <b/>
            <sz val="9"/>
            <color indexed="81"/>
            <rFont val="Tahoma"/>
            <family val="2"/>
          </rPr>
          <t>Expedicion  RP</t>
        </r>
        <r>
          <rPr>
            <sz val="9"/>
            <color indexed="81"/>
            <rFont val="Tahoma"/>
            <family val="2"/>
          </rPr>
          <t xml:space="preserve">
</t>
        </r>
      </text>
    </comment>
    <comment ref="P10" authorId="1" shapeId="0">
      <text>
        <r>
          <rPr>
            <b/>
            <sz val="9"/>
            <color indexed="81"/>
            <rFont val="Tahoma"/>
            <family val="2"/>
          </rPr>
          <t>OAP:  Calculo  frente  al  Trimestre  25%</t>
        </r>
        <r>
          <rPr>
            <sz val="9"/>
            <color indexed="81"/>
            <rFont val="Tahoma"/>
            <family val="2"/>
          </rPr>
          <t xml:space="preserve">
</t>
        </r>
      </text>
    </comment>
  </commentList>
</comments>
</file>

<file path=xl/comments3.xml><?xml version="1.0" encoding="utf-8"?>
<comments xmlns="http://schemas.openxmlformats.org/spreadsheetml/2006/main">
  <authors>
    <author>Cenaida Jerez Ruiz</author>
    <author>Andrea Maribel Roa Buitrago</author>
  </authors>
  <commentList>
    <comment ref="F3" authorId="0" shapeId="0">
      <text>
        <r>
          <rPr>
            <b/>
            <sz val="9"/>
            <color indexed="81"/>
            <rFont val="Tahoma"/>
            <family val="2"/>
          </rPr>
          <t>IGUALMENTE SE PUEDE MENCIONAR SI VIENE EN EJECUCION POR MECANISMO DE VF.</t>
        </r>
        <r>
          <rPr>
            <sz val="9"/>
            <color indexed="81"/>
            <rFont val="Tahoma"/>
            <family val="2"/>
          </rPr>
          <t xml:space="preserve">
</t>
        </r>
      </text>
    </comment>
    <comment ref="Q39" authorId="1" shapeId="0">
      <text>
        <r>
          <rPr>
            <b/>
            <sz val="9"/>
            <color indexed="81"/>
            <rFont val="Tahoma"/>
            <family val="2"/>
          </rPr>
          <t xml:space="preserve">OAP:   Calculo  frente    al  acumulado  del  trimestre  25%.
</t>
        </r>
        <r>
          <rPr>
            <sz val="9"/>
            <color indexed="81"/>
            <rFont val="Tahoma"/>
            <family val="2"/>
          </rPr>
          <t xml:space="preserve">
</t>
        </r>
      </text>
    </comment>
  </commentList>
</comments>
</file>

<file path=xl/comments4.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8" authorId="1" shapeId="0">
      <text>
        <r>
          <rPr>
            <b/>
            <sz val="9"/>
            <color indexed="81"/>
            <rFont val="Tahoma"/>
            <family val="2"/>
          </rPr>
          <t xml:space="preserve">Expedicion del  RP
</t>
        </r>
        <r>
          <rPr>
            <sz val="9"/>
            <color indexed="81"/>
            <rFont val="Tahoma"/>
            <family val="2"/>
          </rPr>
          <t xml:space="preserve">
</t>
        </r>
      </text>
    </comment>
    <comment ref="U8" authorId="1" shapeId="0">
      <text>
        <r>
          <rPr>
            <b/>
            <sz val="9"/>
            <color indexed="81"/>
            <rFont val="Tahoma"/>
            <family val="2"/>
          </rPr>
          <t xml:space="preserve">Expedicion del  RP
</t>
        </r>
        <r>
          <rPr>
            <sz val="9"/>
            <color indexed="81"/>
            <rFont val="Tahoma"/>
            <family val="2"/>
          </rPr>
          <t xml:space="preserve">
</t>
        </r>
      </text>
    </comment>
    <comment ref="K10" authorId="1" shapeId="0">
      <text>
        <r>
          <rPr>
            <b/>
            <sz val="9"/>
            <color indexed="81"/>
            <rFont val="Tahoma"/>
            <family val="2"/>
          </rPr>
          <t xml:space="preserve">Expedicion del  RP
</t>
        </r>
        <r>
          <rPr>
            <sz val="9"/>
            <color indexed="81"/>
            <rFont val="Tahoma"/>
            <family val="2"/>
          </rPr>
          <t xml:space="preserve">
</t>
        </r>
      </text>
    </comment>
    <comment ref="U10" authorId="1" shapeId="0">
      <text>
        <r>
          <rPr>
            <b/>
            <sz val="9"/>
            <color indexed="81"/>
            <rFont val="Tahoma"/>
            <family val="2"/>
          </rPr>
          <t xml:space="preserve">Expedicion del  RP
</t>
        </r>
        <r>
          <rPr>
            <sz val="9"/>
            <color indexed="81"/>
            <rFont val="Tahoma"/>
            <family val="2"/>
          </rPr>
          <t xml:space="preserve">
</t>
        </r>
      </text>
    </comment>
  </commentList>
</comments>
</file>

<file path=xl/comments5.xml><?xml version="1.0" encoding="utf-8"?>
<comments xmlns="http://schemas.openxmlformats.org/spreadsheetml/2006/main">
  <authors>
    <author>Cenaida Jerez Ruiz</author>
    <author>Bertha Ligia Echeverria Rojas</author>
    <author>Andrea Maribel Roa Buitrago</author>
  </authors>
  <commentList>
    <comment ref="E5"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5" authorId="0" shapeId="0">
      <text>
        <r>
          <rPr>
            <b/>
            <sz val="9"/>
            <color indexed="81"/>
            <rFont val="Tahoma"/>
            <family val="2"/>
          </rPr>
          <t>IGUALMENTE SE PUEDE MENCIONAR SI VIENE EN EJECUCION POR MECANISMO DE VF.</t>
        </r>
        <r>
          <rPr>
            <sz val="9"/>
            <color indexed="81"/>
            <rFont val="Tahoma"/>
            <family val="2"/>
          </rPr>
          <t xml:space="preserve">
</t>
        </r>
      </text>
    </comment>
    <comment ref="E8" authorId="1" shapeId="0">
      <text>
        <r>
          <rPr>
            <b/>
            <sz val="9"/>
            <color indexed="81"/>
            <rFont val="Tahoma"/>
            <family val="2"/>
          </rPr>
          <t>Bertha Ligia Echeverria Rojas:</t>
        </r>
        <r>
          <rPr>
            <sz val="9"/>
            <color indexed="81"/>
            <rFont val="Tahoma"/>
            <family val="2"/>
          </rPr>
          <t xml:space="preserve">
ESTE PROYECTO VALE $1|1.000 MILLONES. EL MUNICIPIO APORTA $3.000 MILLONES Y SE ESTA TRAMITANDO vf POR $4.000 MILLS.</t>
        </r>
      </text>
    </comment>
    <comment ref="E9" authorId="1" shapeId="0">
      <text>
        <r>
          <rPr>
            <b/>
            <sz val="9"/>
            <color indexed="81"/>
            <rFont val="Tahoma"/>
            <family val="2"/>
          </rPr>
          <t>Bertha Ligia Echeverria Rojas:</t>
        </r>
        <r>
          <rPr>
            <sz val="9"/>
            <color indexed="81"/>
            <rFont val="Tahoma"/>
            <family val="2"/>
          </rPr>
          <t xml:space="preserve">
ESTE PROYECTO VALE $6.500 MILLONES
</t>
        </r>
      </text>
    </comment>
    <comment ref="K10" authorId="1" shapeId="0">
      <text>
        <r>
          <rPr>
            <b/>
            <sz val="9"/>
            <color indexed="81"/>
            <rFont val="Tahoma"/>
            <family val="2"/>
          </rPr>
          <t>Bertha Ligia Echeverria Rojas:</t>
        </r>
        <r>
          <rPr>
            <sz val="9"/>
            <color indexed="81"/>
            <rFont val="Tahoma"/>
            <family val="2"/>
          </rPr>
          <t xml:space="preserve">
EN ENERO DE 2017 SE EXPIDOE EL RP CORRESPONDIENTE A LOS RECURSOS DE LA PRESENTE VIGENCIA</t>
        </r>
      </text>
    </comment>
    <comment ref="T10" authorId="1" shapeId="0">
      <text>
        <r>
          <rPr>
            <b/>
            <sz val="9"/>
            <color indexed="81"/>
            <rFont val="Tahoma"/>
            <family val="2"/>
          </rPr>
          <t>Bertha Ligia Echeverria Rojas:</t>
        </r>
        <r>
          <rPr>
            <sz val="9"/>
            <color indexed="81"/>
            <rFont val="Tahoma"/>
            <family val="2"/>
          </rPr>
          <t xml:space="preserve">
EN ENERO DE 2017 SE EXPIDOE EL RP CORRESPONDIENTE A LOS RECURSOS DE LA PRESENTE VIGENCIA</t>
        </r>
      </text>
    </comment>
    <comment ref="E11" authorId="1" shapeId="0">
      <text>
        <r>
          <rPr>
            <b/>
            <sz val="9"/>
            <color indexed="81"/>
            <rFont val="Tahoma"/>
            <family val="2"/>
          </rPr>
          <t>Bertha Ligia Echeverria Rojas:</t>
        </r>
        <r>
          <rPr>
            <sz val="9"/>
            <color indexed="81"/>
            <rFont val="Tahoma"/>
            <family val="2"/>
          </rPr>
          <t xml:space="preserve">
ESTE PROYECTO VALE $3.250 MILLONES</t>
        </r>
      </text>
    </comment>
    <comment ref="E12" authorId="1" shapeId="0">
      <text>
        <r>
          <rPr>
            <b/>
            <sz val="9"/>
            <color indexed="81"/>
            <rFont val="Tahoma"/>
            <family val="2"/>
          </rPr>
          <t>Bertha Ligia Echeverria Rojas:</t>
        </r>
        <r>
          <rPr>
            <sz val="9"/>
            <color indexed="81"/>
            <rFont val="Tahoma"/>
            <family val="2"/>
          </rPr>
          <t xml:space="preserve">
ESTE PROYECTO VALE $7.000 MILLONES</t>
        </r>
      </text>
    </comment>
    <comment ref="K15"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5"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6"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6"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L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M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U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V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9"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9"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22"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PRESENTEVIGENCIA</t>
        </r>
      </text>
    </comment>
    <comment ref="T22"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PRESENTEVIGENCIA</t>
        </r>
      </text>
    </comment>
    <comment ref="K33" authorId="1" shapeId="0">
      <text>
        <r>
          <rPr>
            <b/>
            <sz val="9"/>
            <color indexed="81"/>
            <rFont val="Tahoma"/>
            <family val="2"/>
          </rPr>
          <t>Bertha Ligia Echeverria Rojas:</t>
        </r>
        <r>
          <rPr>
            <sz val="9"/>
            <color indexed="81"/>
            <rFont val="Tahoma"/>
            <family val="2"/>
          </rPr>
          <t xml:space="preserve">
EN ENERO DE 2017 SE EXPIDE EL RP DE LOS RECURSOS CORRESPONDIENTES A LA PRESENTE VIGENCIA
</t>
        </r>
      </text>
    </comment>
    <comment ref="T33" authorId="1" shapeId="0">
      <text>
        <r>
          <rPr>
            <b/>
            <sz val="9"/>
            <color indexed="81"/>
            <rFont val="Tahoma"/>
            <family val="2"/>
          </rPr>
          <t>Bertha Ligia Echeverria Rojas:</t>
        </r>
        <r>
          <rPr>
            <sz val="9"/>
            <color indexed="81"/>
            <rFont val="Tahoma"/>
            <family val="2"/>
          </rPr>
          <t xml:space="preserve">
EN ENERO DE 2017 SE EXPIDE EL RP DE LOS RECURSOS CORRESPONDIENTES A LA PRESENTE VIGENCIA
</t>
        </r>
      </text>
    </comment>
    <comment ref="E36" authorId="1" shapeId="0">
      <text>
        <r>
          <rPr>
            <b/>
            <sz val="9"/>
            <color indexed="81"/>
            <rFont val="Tahoma"/>
            <family val="2"/>
          </rPr>
          <t>Bertha Ligia Echeverria Rojas:</t>
        </r>
        <r>
          <rPr>
            <sz val="9"/>
            <color indexed="81"/>
            <rFont val="Tahoma"/>
            <family val="2"/>
          </rPr>
          <t xml:space="preserve">
EL PROYECTO TIENE UN VALOR DE $7.000 MILLONOES, POR ASIGNACION DE RECURSOS PARA ADELANTAR OTROS PROYECTOS, SE DETERMINA QUE SE ADELANTARA EL PROYECTO POR VF.</t>
        </r>
      </text>
    </comment>
    <comment ref="E43" authorId="1" shapeId="0">
      <text>
        <r>
          <rPr>
            <b/>
            <sz val="9"/>
            <color indexed="81"/>
            <rFont val="Tahoma"/>
            <family val="2"/>
          </rPr>
          <t>Bertha Ligia Echeverria Rojas:</t>
        </r>
        <r>
          <rPr>
            <sz val="9"/>
            <color indexed="81"/>
            <rFont val="Tahoma"/>
            <family val="2"/>
          </rPr>
          <t xml:space="preserve">
EL VALOR TOTAL DE ESTE PROYECTO ES DE $6.000.MIILLONES</t>
        </r>
      </text>
    </comment>
    <comment ref="K44" authorId="1" shapeId="0">
      <text>
        <r>
          <rPr>
            <b/>
            <sz val="9"/>
            <color indexed="81"/>
            <rFont val="Tahoma"/>
            <family val="2"/>
          </rPr>
          <t>Bertha Ligia Echeverria Rojas:</t>
        </r>
        <r>
          <rPr>
            <sz val="9"/>
            <color indexed="81"/>
            <rFont val="Tahoma"/>
            <family val="2"/>
          </rPr>
          <t xml:space="preserve">
EN ENERO DE 2017 SE EXPIDIE EL RP CORRESPONDEINTE A LOS RECURSOS DE LA PRESENTE VIGENCIA
</t>
        </r>
      </text>
    </comment>
    <comment ref="T44" authorId="1" shapeId="0">
      <text>
        <r>
          <rPr>
            <b/>
            <sz val="9"/>
            <color indexed="81"/>
            <rFont val="Tahoma"/>
            <family val="2"/>
          </rPr>
          <t>Bertha Ligia Echeverria Rojas:</t>
        </r>
        <r>
          <rPr>
            <sz val="9"/>
            <color indexed="81"/>
            <rFont val="Tahoma"/>
            <family val="2"/>
          </rPr>
          <t xml:space="preserve">
EN ENERO DE 2017 SE EXPIDIE EL RP CORRESPONDEINTE A LOS RECURSOS DE LA PRESENTE VIGENCIA
</t>
        </r>
      </text>
    </comment>
    <comment ref="E45" authorId="1" shapeId="0">
      <text>
        <r>
          <rPr>
            <b/>
            <sz val="9"/>
            <color indexed="81"/>
            <rFont val="Tahoma"/>
            <family val="2"/>
          </rPr>
          <t>Bertha Ligia Echeverria Rojas:</t>
        </r>
        <r>
          <rPr>
            <sz val="9"/>
            <color indexed="81"/>
            <rFont val="Tahoma"/>
            <family val="2"/>
          </rPr>
          <t xml:space="preserve">
EL VALOR TOTAL DE ESTE PROYECTO ES DE $3.300 MILLONES</t>
        </r>
      </text>
    </comment>
    <comment ref="P82" authorId="2" shapeId="0">
      <text>
        <r>
          <rPr>
            <b/>
            <sz val="9"/>
            <color indexed="81"/>
            <rFont val="Tahoma"/>
            <family val="2"/>
          </rPr>
          <t>OAP:  Calculo  frente  al   acumulado  del  trimestre 25%</t>
        </r>
      </text>
    </comment>
  </commentList>
</comments>
</file>

<file path=xl/comments6.xml><?xml version="1.0" encoding="utf-8"?>
<comments xmlns="http://schemas.openxmlformats.org/spreadsheetml/2006/main">
  <authors>
    <author>Cenaida Jerez Ruiz</author>
    <author>Alvaro Ramos Piñeros</author>
    <author>Army Lubeth Diaz Herrera</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B9" authorId="1" shapeId="0">
      <text>
        <r>
          <rPr>
            <b/>
            <sz val="9"/>
            <color indexed="81"/>
            <rFont val="Tahoma"/>
            <family val="2"/>
          </rPr>
          <t>Alvaro Ramos Piñeros:</t>
        </r>
        <r>
          <rPr>
            <sz val="9"/>
            <color indexed="81"/>
            <rFont val="Tahoma"/>
            <family val="2"/>
          </rPr>
          <t xml:space="preserve">
POR CREAR ACTIVIDAD EN SUIFP, </t>
        </r>
      </text>
    </comment>
    <comment ref="B24" authorId="2" shapeId="0">
      <text>
        <r>
          <rPr>
            <b/>
            <sz val="9"/>
            <color indexed="81"/>
            <rFont val="Tahoma"/>
            <family val="2"/>
          </rPr>
          <t>CORRESPONDE A MANTENIMIENTO DE EQUIPOS Y HERRAMIENTAS EN SIIF</t>
        </r>
        <r>
          <rPr>
            <sz val="9"/>
            <color indexed="81"/>
            <rFont val="Tahoma"/>
            <family val="2"/>
          </rPr>
          <t xml:space="preserve">
</t>
        </r>
      </text>
    </comment>
    <comment ref="K37" authorId="3" shapeId="0">
      <text>
        <r>
          <rPr>
            <b/>
            <sz val="9"/>
            <color indexed="81"/>
            <rFont val="Tahoma"/>
            <family val="2"/>
          </rPr>
          <t>Expedicion del   Registro  presupuestal   2017</t>
        </r>
        <r>
          <rPr>
            <sz val="9"/>
            <color indexed="81"/>
            <rFont val="Tahoma"/>
            <family val="2"/>
          </rPr>
          <t xml:space="preserve">
</t>
        </r>
      </text>
    </comment>
    <comment ref="U37" authorId="3" shapeId="0">
      <text>
        <r>
          <rPr>
            <b/>
            <sz val="9"/>
            <color indexed="81"/>
            <rFont val="Tahoma"/>
            <family val="2"/>
          </rPr>
          <t>Expedicion del   Registro  presupuestal   2017</t>
        </r>
        <r>
          <rPr>
            <sz val="9"/>
            <color indexed="81"/>
            <rFont val="Tahoma"/>
            <family val="2"/>
          </rPr>
          <t xml:space="preserve">
</t>
        </r>
      </text>
    </comment>
  </commentList>
</comments>
</file>

<file path=xl/comments7.xml><?xml version="1.0" encoding="utf-8"?>
<comments xmlns="http://schemas.openxmlformats.org/spreadsheetml/2006/main">
  <authors>
    <author>Cenaida Jerez Ruiz</author>
    <author>Martha Patricia Barrera Rodriguez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AE6" authorId="1" shapeId="0">
      <text>
        <r>
          <rPr>
            <b/>
            <sz val="9"/>
            <color indexed="81"/>
            <rFont val="Tahoma"/>
            <family val="2"/>
          </rPr>
          <t>se han realizado traslados inicial 349,703,000,000 vigente 335,414,355,776. en el cuadro remitido 223,214,355,776</t>
        </r>
      </text>
    </comment>
  </commentList>
</comments>
</file>

<file path=xl/comments8.xml><?xml version="1.0" encoding="utf-8"?>
<comments xmlns="http://schemas.openxmlformats.org/spreadsheetml/2006/main">
  <authors>
    <author>Cenaida Jerez Ruiz</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9.xml><?xml version="1.0" encoding="utf-8"?>
<comments xmlns="http://schemas.openxmlformats.org/spreadsheetml/2006/main">
  <authors>
    <author>Cenaida Jerez Ruiz</author>
  </authors>
  <commentList>
    <comment ref="F2"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sharedStrings.xml><?xml version="1.0" encoding="utf-8"?>
<sst xmlns="http://schemas.openxmlformats.org/spreadsheetml/2006/main" count="7304" uniqueCount="1598">
  <si>
    <t>NO</t>
  </si>
  <si>
    <t>PROYECTO DE INVERSION</t>
  </si>
  <si>
    <t>UBICACIÓN 
(sitio donde se desarrolla el gasto)</t>
  </si>
  <si>
    <t>REQUIERE TRÁMITES PRESUPUESTALES ANTE LA OAP (VIGENCIAS FUTURAS, TRASLADOS)</t>
  </si>
  <si>
    <t>SI, NO o No Aplica</t>
  </si>
  <si>
    <t>OBJETO DEL PROCESO  (*)</t>
  </si>
  <si>
    <t>VALOR ESTIMADO DEL PROCESO (millones)</t>
  </si>
  <si>
    <t>SI, NO o No Aplica (En ejecucion por via VF autorizada año inm anterior</t>
  </si>
  <si>
    <t>SI SE ENCUENTRA INCLUIDO EN EL PLAN DE NAVEGACION AEREA</t>
  </si>
  <si>
    <t xml:space="preserve">EJECUCIÓN DEL PROCESO </t>
  </si>
  <si>
    <t>Fecha estimada de Estudios Previos</t>
  </si>
  <si>
    <t xml:space="preserve">Fecha de Inicio </t>
  </si>
  <si>
    <t>Fecha de Finalización</t>
  </si>
  <si>
    <t>REGIONAL CUNDINAMARCA</t>
  </si>
  <si>
    <t>REGIONAL ATLANTICO</t>
  </si>
  <si>
    <t>REGIONAL VALLE</t>
  </si>
  <si>
    <t>REGIONAL NORTE DE SANTANDER</t>
  </si>
  <si>
    <t>REGIONAL META</t>
  </si>
  <si>
    <t>Viene con VF año inm. Anterior</t>
  </si>
  <si>
    <t>SI</t>
  </si>
  <si>
    <t xml:space="preserve">Fecha estimada de radicacion en la Direccion Administrativa </t>
  </si>
  <si>
    <t>Fecha de publicacion pliegos definitivos</t>
  </si>
  <si>
    <t xml:space="preserve">Fecha de adjudicacion con Registro Presupuestal </t>
  </si>
  <si>
    <t>213608013 MANTENIMIENTO Y CONSERVACIÓN DE EQUIPO AÉREO</t>
  </si>
  <si>
    <t xml:space="preserve">Mantenimiento preventivo, correctivo del equipo aéreo de la entidad aeronaves Cessna Caravan 208 HK 3200 G y Super King B200 HK 3554 G.  </t>
  </si>
  <si>
    <t>Bogotá</t>
  </si>
  <si>
    <t>$1,386,000,000</t>
  </si>
  <si>
    <t>Suministro de combustible y lubricanes para el equipo aéreo de la Entidad, aeronaves Super King B200 HK 3554 G y Cessna Caravan C208 HK 3200 G.</t>
  </si>
  <si>
    <t>$850,000,000</t>
  </si>
  <si>
    <t>2403´06004CONSTRUCCION DE INFRAESTRUCTURA AEROPORTUARIA A NIVEL NACIONAL</t>
  </si>
  <si>
    <t>Puerto Leguizamo</t>
  </si>
  <si>
    <t>Bucaramanga</t>
  </si>
  <si>
    <t>NO APLICA</t>
  </si>
  <si>
    <t>Interventoria Bucaramanga</t>
  </si>
  <si>
    <t>Yopal</t>
  </si>
  <si>
    <t>Interventoria Yopal</t>
  </si>
  <si>
    <t>Ibague</t>
  </si>
  <si>
    <t>Interventoria Ibague</t>
  </si>
  <si>
    <t>Pasto</t>
  </si>
  <si>
    <t>Interventoria Pasto</t>
  </si>
  <si>
    <t>Leticia</t>
  </si>
  <si>
    <t>Interventoria Leticia</t>
  </si>
  <si>
    <t>Providencia</t>
  </si>
  <si>
    <t>Tolú</t>
  </si>
  <si>
    <t>Interventoria Tolú</t>
  </si>
  <si>
    <t>Armenia</t>
  </si>
  <si>
    <t>Neiva</t>
  </si>
  <si>
    <t>Delta Cali</t>
  </si>
  <si>
    <t>Delta Dorado</t>
  </si>
  <si>
    <t>Gerencias integrales</t>
  </si>
  <si>
    <t>Estudios y Diseños</t>
  </si>
  <si>
    <t>Pago de deducibles</t>
  </si>
  <si>
    <t>2403´060022CONSTRUCCION MEJORAMIENTO DE INFRAESTRUCTURA AEROPORTUARIA AEROPUERTO ELDORADO</t>
  </si>
  <si>
    <t>Obra</t>
  </si>
  <si>
    <t>Interventoria</t>
  </si>
  <si>
    <t>2403´060018MEJORAMIENTO Y RECUPERACION ESTACIONES DE RADIOAYUDAS A NIVEL NACIONAL</t>
  </si>
  <si>
    <t>Convenio Marco Militar</t>
  </si>
  <si>
    <t>Regionales Aeronauticas</t>
  </si>
  <si>
    <t>2403´060019MANTENIMIENTO Y CONSERVACION DE LA INFRAESTRUCTURA AEROPORTUARIA</t>
  </si>
  <si>
    <t>R. Cundinamarca</t>
  </si>
  <si>
    <t>R. Antioquia</t>
  </si>
  <si>
    <t>Regional Meta</t>
  </si>
  <si>
    <t>R Norte de Santander</t>
  </si>
  <si>
    <t>R. Atlantico</t>
  </si>
  <si>
    <t>Regional Valle</t>
  </si>
  <si>
    <t>General Rocerias</t>
  </si>
  <si>
    <t>Gerencias Integrales</t>
  </si>
  <si>
    <t>Arauquita</t>
  </si>
  <si>
    <t>Paipa</t>
  </si>
  <si>
    <t>Valledupar</t>
  </si>
  <si>
    <t>San Martin</t>
  </si>
  <si>
    <t>Ocaña</t>
  </si>
  <si>
    <t>Puerto Berrio</t>
  </si>
  <si>
    <t>Urrao</t>
  </si>
  <si>
    <t>Mariquita</t>
  </si>
  <si>
    <t>Estudios y diseños</t>
  </si>
  <si>
    <t>Florencia</t>
  </si>
  <si>
    <t>Guaymaral</t>
  </si>
  <si>
    <t>San Vicente Caguan</t>
  </si>
  <si>
    <t>Mitú</t>
  </si>
  <si>
    <t>Popayán</t>
  </si>
  <si>
    <t>2403´06008ADECUACION MANTENIMIENTO Y MEJORAMIENTO DE LA INFRAESTRUCTURA AMBIENTAL AEROPORTUARIA</t>
  </si>
  <si>
    <t>PROGRAMA MEJORAMIENTO PARA PREVENCIÓN PELIGRO AVIARIO Y FAUNA</t>
  </si>
  <si>
    <t>PLANTAS DE AGUAS</t>
  </si>
  <si>
    <t xml:space="preserve">Mejoramiento de Sistemas de tratamiento de aguas:
NEA, CEA, RADAR, ALMACEN </t>
  </si>
  <si>
    <t>Programas de control Geotécnico 
(control de vegetación)</t>
  </si>
  <si>
    <t>Programa de Mejoramiento de Programas de Prevención de Peligro Aviario</t>
  </si>
  <si>
    <t xml:space="preserve">2403´06009AMPLIACION MANTENIMIENTO Y MEJORAMIENTO DE LA INFRAESTRUCTURA AEROPORTUARIA AEROPUERTOS COMUNITARIOS </t>
  </si>
  <si>
    <t>NECOCLI</t>
  </si>
  <si>
    <t>VIGIA DEL FUERTE</t>
  </si>
  <si>
    <t>SAN PEDRO DE URABA</t>
  </si>
  <si>
    <t>BOCAS DE SATINGA</t>
  </si>
  <si>
    <t>ALPUJARRA</t>
  </si>
  <si>
    <t>BAHIA CUPICA</t>
  </si>
  <si>
    <t>2403´060010MEJORAMIENTO Y MANTENIMIENTO DE LA INFRAESTRUCTURA ADMINISTRATIVA A NIVEL NACIONAL</t>
  </si>
  <si>
    <t>NEA</t>
  </si>
  <si>
    <t>CEA</t>
  </si>
  <si>
    <t>CNA</t>
  </si>
  <si>
    <t>Santa Marta</t>
  </si>
  <si>
    <t>2403´06007LEVANTAMIENTO DE INFORMACION PARA ESTUDIOS, PLANES Y PROGRAMAS AMBIENTALES.</t>
  </si>
  <si>
    <t xml:space="preserve">IMPLEMENTACION DEL SISTEMA DE VIGILANCIA (MONITOREO) Y CONTROL AMBIENTAL - SVCA </t>
  </si>
  <si>
    <t>Residuos sólidos , Calidad de aire y ruido</t>
  </si>
  <si>
    <t xml:space="preserve">Actualización Planes de Manejo Ambiental, Diagnosticos Ambientales </t>
  </si>
  <si>
    <t>Estudios Ambientales</t>
  </si>
  <si>
    <t xml:space="preserve">Tramites de Evaluación ante autoridades ambientales </t>
  </si>
  <si>
    <t>Interventorias ambientales</t>
  </si>
  <si>
    <t>NOTA (*): SEÑALE EL OBJETO DEL PROCESO, POR EJEMPLO, ADECUACIÓN INSTALACIONES ADMINISTRATIVAS ó RENOVACIÓN DE LICENCIAS TECNOLÓGICAS Ó ADQUISICIÓN EQUIPO DE TIERRA PARA EL SISTEMA DE INSPECCIÓN EN VUELO</t>
  </si>
  <si>
    <t>AERONAUTICA CIVIL
Cronogramas de Inversión
Dependencia: DIRECCION DE  DESARROLLO  AEROPORTUARIO</t>
  </si>
  <si>
    <t>AERONAUTICA CIVIL
Cronogramas de Inversión
Dependencia:  SUBDIRECCION GENERAL</t>
  </si>
  <si>
    <t>CUMPLIMIENTO</t>
  </si>
  <si>
    <t>NO CUMPLIMIENTO</t>
  </si>
  <si>
    <t>SEGUIMIENTO   A 31 DE  MARZO DE 2017</t>
  </si>
  <si>
    <t xml:space="preserve">CUMPLIMIENTO  ACTIVIDADES </t>
  </si>
  <si>
    <t xml:space="preserve">DETALLE  DE AVANCE </t>
  </si>
  <si>
    <t>OBSERVACIONES ( AJUSTES SOLICITADOS  POR AREA)</t>
  </si>
  <si>
    <t xml:space="preserve">TOTAL  CUMPLIMIENTO PRIMER  TRIMESTRE </t>
  </si>
  <si>
    <t>TOTAL  ACTIVIDADES</t>
  </si>
  <si>
    <t xml:space="preserve"> VF año inm. Anterior</t>
  </si>
  <si>
    <t>AERONAUTICA CIVIL
Cronogramas de Inversión
Dependencia: SECRETARIA  DE SEGURIDAD  AEREA</t>
  </si>
  <si>
    <t>ACTIVIDADES</t>
  </si>
  <si>
    <t>AJUSTES   RP ( Propuesto  area - Marzo 31</t>
  </si>
  <si>
    <t>510608017 CONTROL OPERACIONAL PARA GARANTIZAR LA SEGURIDAD AÉREA</t>
  </si>
  <si>
    <t>2409-0600-03-01                                    ASISTENCIA TECNICA PARA EL CONTROL DE LA SEGURIDAD OPERACIONAL</t>
  </si>
  <si>
    <t>PAGO CONTRIBUCIÓN DE COSTOS COMPARTIDOS AL PROYECTO REGIONAL OACI RLA/99/901- SISTEMA REGIONAL DE COOPERACIÓN PARA LA VIGILANCIA DE LA SEGURIDAD OPERACIONAL.
SERVICIOS DE COOPERACION ECONOMICA</t>
  </si>
  <si>
    <t>TOTAL RUBRO</t>
  </si>
  <si>
    <t>NIVEL CENTRAL</t>
  </si>
  <si>
    <t>LA CUOTA PARA ESTA VIGENCIA SE PAGÓ ANTICIPADAMENTE EN EL 2016</t>
  </si>
  <si>
    <t>DIVULGACION SOCIALIZACION SEGURIDAD OPERACIONAL</t>
  </si>
  <si>
    <t>SE EXPIDIO EL CDP No. 29617 EL 02 DE FEBRERO DE 2017</t>
  </si>
  <si>
    <t>SE ANEXA JUSTIFICACION  RADICADO No. 2017008942 PARA REPROGRAMACION DE METAS  (31/07/2017) RP</t>
  </si>
  <si>
    <t>ASISTENCIA TECNICA EXPERTO INVESTIGACIÓN DE ACCIDENTES</t>
  </si>
  <si>
    <t>ASISTENCIA TECNICA ANAC</t>
  </si>
  <si>
    <t>PENDIENTE POR EJECUTAR</t>
  </si>
  <si>
    <t>2409-0600-03- 02 CERTIFICACION AEROMEDICA AL PERSONAL TECNICO AERONAUTICO</t>
  </si>
  <si>
    <t>CONTRATAR CERTIFICACION AEROMEDICA AL PERSONAL TECNICO AERONAUTICO</t>
  </si>
  <si>
    <t>SE EFECTUÓ REDUCCION No. 3817 DEL 21 DE FEBRERO DE 2017 POR VALOR DE $ 71.801.900. SE EXPIDIO CDP POR VALOR DE $ 70.000.000 SALDO $ 25.198.100 NO SE HAN REALIZADO PAGOS</t>
  </si>
  <si>
    <t>REGIONAL ANTIOQUIA</t>
  </si>
  <si>
    <t>REGIONAL SANTANDER</t>
  </si>
  <si>
    <t>2409-0600-03-04                                 ADQUIRIR PUBLICACIONES TECNICAS PARA LA PREVENCIÓN DE ACCIDENTES - SEGURIDAD OPERACIONAL</t>
  </si>
  <si>
    <t>ADQUISICION DE PUBLICACIONES TECNICAS PARA LA PREVENCIÓN DE ACCIDENTES - SEGURIDAD OPERACIONAL</t>
  </si>
  <si>
    <t>EN PROCESO PRE-CONTRACTUAL, RECEPCION DE COTIZACIONES</t>
  </si>
  <si>
    <t>SE ANEXA JUSTIFICACION  RADICADO No. 2017008942 PARA REPROGRAMACION DE METAS  (15/05/2017) RP</t>
  </si>
  <si>
    <t>2409-0600-03-05                          COMBUSTIBLE Y LUBRICANTES PARA LOS VEHICULOS QUE APOYAN EL CONTROL OPERACIONAL</t>
  </si>
  <si>
    <t>CONTRATAR SUMINISTRO DE COMBUSTIBLE Y LUBRICANTES PARA LOS VEHICULOS QUE APOYAN EL CONTROL OPERACIONAL</t>
  </si>
  <si>
    <t>SE ESTA EJECUTANDO EL CONTRATO DE LA VIGENCIA 2016 EL CUAL FUE PRORROGADO HASTA JUNIO DEL 2017, EL EXCEDENTE EN LA VIGENCIA ANTERIOR SE DEBE A QUE PARA EL MES DE OCTUBRE A LA SSA SE LE IBAN A ASIGNAR UNOS VEHICULOS DE OPAIN, EL CUAL AL FINAL NUNCA LLEGARON DANDO COMO RESULTADO SOBRANTES EN EL CONSUMO</t>
  </si>
  <si>
    <t>SE ANEXA JUSTIFICACION  CON RADICADO No. 2017008753 PARA REPROGRAMACION DE METAS  (30 DE JUNIO DE 2017) RP</t>
  </si>
  <si>
    <t>SE SOLICITO UNA REDUCCION POR VALOR DE $ 45.000.000, SE ESTA EJECUTANDO EL CONTRATO DE LA VIGENCIA 2016 EL CUAL FUE PRORROGADO HASTA JUNIO DEL 2017</t>
  </si>
  <si>
    <t>SE EXPIDIO CDP POR VALOR DE $ 2.000.000</t>
  </si>
  <si>
    <t>2409-0600-03-06                   PLASTICOS DE IDENTIFICACION PARA LICENCIAS TECNICAS</t>
  </si>
  <si>
    <t>ADQUISICION DE  PLASTICOS DE IDENTIFICACION PARA LICENCIAS TECNICAS ($300.)</t>
  </si>
  <si>
    <t xml:space="preserve">De acuerdo a correo de la Directora de Medicina de Aviación y Licencias Técnicas,  el Coordinador del Grupo de Licencias le informa quea la fecha hay 48.100 plasticos. Por lo tanto no se requiere comprar plasticosen la vigencia 2017 </t>
  </si>
  <si>
    <t>2409-0600-03-07 MANTENIMIENTO DE VEHICULOS PARA LA INSPECCION Y CONTROL OPERACIONAL. NIVEL CENTRAL</t>
  </si>
  <si>
    <t>CONTRATAR  MANTENIMIENTO DE VEHICULOS PARA LA INSPECCION Y CONTROL OPERACIONAL. NIVEL CENTRAL</t>
  </si>
  <si>
    <t>SE ENCUENTRA EN ETAPA PRE-CONTRACTUAL, SE EXPIDIO CDP 23217 DEL 02 DE FEBRERO DE 2017</t>
  </si>
  <si>
    <t>SE EXPIDIO CDP POR VALOR DE $ 4.000.000</t>
  </si>
  <si>
    <t>SE EXPIDIO CDP POR VALOR DE $ 3.000.000</t>
  </si>
  <si>
    <t xml:space="preserve">2409-0600-03-08                    PRUEBAS PARA DETECCION DE SUSTANCIAS PSICOACTIVAS - PROGRAMA DE ALCOHOL Y DROGAS </t>
  </si>
  <si>
    <t xml:space="preserve">ADQUSICION DE  PRUEBAS PARA DETECCION DE SUSTANCIAS PSICOACTIVAS - PROGRAMA DE ALCOHOL Y DROGAS </t>
  </si>
  <si>
    <t>SE EXPIDIO CDP POR VALOR DE $ 35.000.000</t>
  </si>
  <si>
    <t>2409-0600-03-09                           PRUEBAS PSICOTECNICAS Y/O PSICOMETRICAS</t>
  </si>
  <si>
    <t>ADQUISICION DE  PRUEBAS PSICOTECNICAS Y/O PSICOMETRICAS</t>
  </si>
  <si>
    <t>SE EXPIDIO CDP POR VALOR DE $ 30.000.000</t>
  </si>
  <si>
    <t>2409-06000-03-10                                         ADQUIRIR VEHICULOS PARA EL CONTROL OPERACIONAL</t>
  </si>
  <si>
    <t xml:space="preserve"> ADQUISICIÓN DE VEHICULOS PARA EL CONTROL OPERACIONAL</t>
  </si>
  <si>
    <t>30/02/2017</t>
  </si>
  <si>
    <t>MEDIANTE RADICADO SE JUSTIFICO LA ADQUISICION DE LOS VEHICULOS EL CUAL SE SOCIALIZÓ EN REUNION CON LA OAP Y EL DNP, ESTAMOS EN LA ESPERA DE LA APROBACIÓN PARA PROCEDER AL INICIO DEL PROCESO</t>
  </si>
  <si>
    <t>SE ANEXA JUSTIFICACION TECNICA RADICADO No. 2017008751 PARA REPROGRAMACION DE METAS  (31/07/2017) RP</t>
  </si>
  <si>
    <t>510-608-017-0-4-9                                         ADQUIRIR  UNIDAD MOVIL INVESTIGACION ACCIDENTES</t>
  </si>
  <si>
    <t>UMI</t>
  </si>
  <si>
    <t>SE EFECTUÓ LA ADICION No. 3817 DEL 28 DE FEB DE 2017 POR VALOR DE $ 19.000.000 PARA UN SALDO DISPONIBLE DE $ 519.000.000 PENDIENTE AUTORIZACION POR PARTE DE DNP PARA INICIO DE PROCESO</t>
  </si>
  <si>
    <t>2409-0600-03-11                                             CALIBRACION BASCULA PESAJE DE AERONAVES Y/O ALCOHOLIMETROS</t>
  </si>
  <si>
    <t>CALIBRACION BASCULA PESAJE DE AERONAVES Y/O ALCOHOLIMETROS</t>
  </si>
  <si>
    <t>SE EFECTUÓ LA ADICION No. 3817 DEL 28 DE FEB DE 2017 POR VALOR DE $ 26.000.000 PARA UN SALDO DISPONIBLE DE $ 36.400.000 , PENDIENTE NOMBRAMIENTO DE OPERARIOS POR PARTE DE TALENTO HUMANO DE LA UAEAC PARA QUE LA OFC DE COMERCIALIZACION PROGRAME CAPACITACIÓN CON EXPERTO DEL FABRICANTE DE EEUU (TRAIDO POR OPAIN )QUIEN VIENE A EVALUAR ESTADO DE LA BÁSCULA PARA PODER EFECTUAR LA CALIBRACION</t>
  </si>
  <si>
    <t>SE ANEXA JUSTIFICACION TECNICA RAD No. 2017008730 PARA REPROGRAMACION DE METAS  (30/06/2017) RP</t>
  </si>
  <si>
    <t>TOTAL PROYECTO</t>
  </si>
  <si>
    <t>CORTE A 31 DE MARZO 2017</t>
  </si>
  <si>
    <t>COMPROMISO</t>
  </si>
  <si>
    <t>EJECUTADO</t>
  </si>
  <si>
    <t>FALTO POR EJECUTAR PARA CUMPLIR COMPROMISO</t>
  </si>
  <si>
    <t>OBLIGACIÓN</t>
  </si>
  <si>
    <t>SALDO PENDIENTE PARA CUMPLIR OBLIGACION</t>
  </si>
  <si>
    <t>Fuente:  SSA</t>
  </si>
  <si>
    <t xml:space="preserve">          Secretario de Seguridad Aérea</t>
  </si>
  <si>
    <t>Proyecto: Yezmin Martínez - SSA</t>
  </si>
  <si>
    <t xml:space="preserve">AERONAUTICA CIVIL
Cronogramas de Inversión
Dependencia: </t>
  </si>
  <si>
    <t xml:space="preserve">AERONAUTICA CIVIL
Cronogramas de Inversión 2017
Dependencia:DIRECCION TELECOMUNICACIONES </t>
  </si>
  <si>
    <t>SEGUIMIENTO   31  DE  MARZO  DE 2017</t>
  </si>
  <si>
    <t>CUMPLIMIENTO  ACTIVIDADES</t>
  </si>
  <si>
    <t xml:space="preserve">DETALLE  DE AVANCE  </t>
  </si>
  <si>
    <t xml:space="preserve">OBSERVACIONES </t>
  </si>
  <si>
    <t>2403´06001ADQUISICION DE EQUIPOS DEL PLAN NACIONAL DE AERONAVEGACION A NIVEL NACIONAL</t>
  </si>
  <si>
    <t>ACTIV. 1-
ADQUISICION, INSTALACION Y PUESTA EN SERVICIO DE SISTEMA ILS.PEREIRA.</t>
  </si>
  <si>
    <t>PEREIRA</t>
  </si>
  <si>
    <t>abril de 2017</t>
  </si>
  <si>
    <t>mayo de 2017</t>
  </si>
  <si>
    <t>agosto de 2017</t>
  </si>
  <si>
    <t>septiembre de 2017</t>
  </si>
  <si>
    <t>julio de 2018</t>
  </si>
  <si>
    <t xml:space="preserve">VF.Estan en trámite </t>
  </si>
  <si>
    <t>ACTIV. 1-
ADQUISICION, INSTALACION Y PUESTA EN SERVICIO DE SISTEMA ILS CAT III  EL DORADO PISTA NORTE. .</t>
  </si>
  <si>
    <t>DORADO PISTA NORTE</t>
  </si>
  <si>
    <t xml:space="preserve"> julio de 2018</t>
  </si>
  <si>
    <t>ACTIV.-1-
ADQUISICION, INSTALACION Y PUESTA EN SERVICIO DE SISTEMA ILS GP PASTO. VF</t>
  </si>
  <si>
    <t>PASTO</t>
  </si>
  <si>
    <t>N/A</t>
  </si>
  <si>
    <t>enero de 2017</t>
  </si>
  <si>
    <t>En ejecucion</t>
  </si>
  <si>
    <t>24 de octubre de 2017</t>
  </si>
  <si>
    <t>VIGENCIA  FUTURAS EN  EJECUCION</t>
  </si>
  <si>
    <t xml:space="preserve">ACTIV.-3-
ADQUISICION, INSTALACION Y PUESTA EN SERVICIO SISTEMA DVOR/DME.CAREPA </t>
  </si>
  <si>
    <t>CAREPA</t>
  </si>
  <si>
    <t>ACTIV.1-
ADQUISICION, INSTALACION Y PUESTA EN SERVICIO DE SISTEMA ILS CARTAGENA</t>
  </si>
  <si>
    <t>CARTAGENA</t>
  </si>
  <si>
    <t>ACTIV-7
GASTOS GENERALES: PAGOS DEDUCIBLES SINIESTROS, AJUSTES DE IVA y TRM</t>
  </si>
  <si>
    <t>GESTION GENERAL</t>
  </si>
  <si>
    <t>julio de 2017</t>
  </si>
  <si>
    <t>Estos recursos se dejan disponible para cancelar los deducibles de los seguros</t>
  </si>
  <si>
    <t>2403'06006 ADQUISICION SERVICIO RED INTEGRADA DE MICROONDAS, CANALES TELEFONICOS Y TELEGRAFICOS NIVEL NACIONAL</t>
  </si>
  <si>
    <t>ACTIV-1.-
PRESTACIÓN DEL SERVICIO DE FIBRA ÓPTICA</t>
  </si>
  <si>
    <t>SAN ANDRES</t>
  </si>
  <si>
    <t xml:space="preserve"> febrero de 2017</t>
  </si>
  <si>
    <t>31 de diciembre 2017</t>
  </si>
  <si>
    <t>Se giro   el  pago  correspondiente  al  servicio</t>
  </si>
  <si>
    <t>ACTIV-1.-
CANALES DE COMUNICACIÓN</t>
  </si>
  <si>
    <t>iniciando ejecución</t>
  </si>
  <si>
    <t>junio de 2018</t>
  </si>
  <si>
    <t>En ejecución contrato 16000309 H3 SUSCRITO CON CONEXION AERONAUTICA CIVIL 2016 ANDI-ENT SAS</t>
  </si>
  <si>
    <t>febrero de 2017</t>
  </si>
  <si>
    <t>ACTIV-2.-
SEGMENTO ESPACIAL</t>
  </si>
  <si>
    <t xml:space="preserve"> 30 de diciembre 2016</t>
  </si>
  <si>
    <t>31 de diciembre de 2017</t>
  </si>
  <si>
    <t>Esta en proceso de adjudicación a mediados de Abril.</t>
  </si>
  <si>
    <t>Se cancelo la suma correspondiente a $48.407.000, los recursos reastantes se utilizaron para  cancelar servicio VSAT (18 días)</t>
  </si>
  <si>
    <t>ACTIV-3.-
REDDIG II (OACI)</t>
  </si>
  <si>
    <t xml:space="preserve">Se Cancelo el compromiso por menor valor ($137,559,027) los recursos restantes se utilizaron para cancelar el pago a los compromisos con la OACI. </t>
  </si>
  <si>
    <t>ACTIV-4-
MINTIC - UTILIZACIÓN DEL ESPECTRO RADIOELECTRICO</t>
  </si>
  <si>
    <t xml:space="preserve"> marzo de 2017</t>
  </si>
  <si>
    <t>ES UN UNICO PAGO ANUAL  AL MINISTERIO DE TECNOLOGIAS DE LA INFORMACIÓN Y LAS COMUNICACIONES (MINTIC) POR USO DEL ESPECTRO RADIOELÉCTRICO</t>
  </si>
  <si>
    <t>ACTIV.-5
PROYECTOS Y ASESORIAS DE LA OACI</t>
  </si>
  <si>
    <t>SE CANCELOA LA OACI,  EL SERVICIO DE ASISTENCIA DURANTE EL PROCESO DE INSTALACION Y PUESTA EN FUNCIONAMIENTO Y GESTION DE UNA REDDIG II</t>
  </si>
  <si>
    <t>ACTIV-6.-
ARRENDAMIENTO ESPACIOS Y ENERGIA CERROS RTVC</t>
  </si>
  <si>
    <t>31 de julio de 2018</t>
  </si>
  <si>
    <t>SE CANCELO A RADIO TELEVISION NACIONAL DE COLOMBIA RTVC
ARRENDAMIENTO DE ESPACIOS PARA ALOJAMIENTO DE EQUIPOS Y SUMINISTRO DE ENERGÍA</t>
  </si>
  <si>
    <t>2403'060013 ADQUISICION DE EQUIPOS PARA REDES DE TELECOMUNICACIONES</t>
  </si>
  <si>
    <t>ACTIV-1.-
RADIOENLACES DIGITALES (6)</t>
  </si>
  <si>
    <t xml:space="preserve"> junio de 2017</t>
  </si>
  <si>
    <t xml:space="preserve"> julio de 2017</t>
  </si>
  <si>
    <t>ACTIV-2.-ADQUISICION, INSTALACION Y PUESTA EN SERVICIO DE EQUIPOS DE COMUNICACIONES PARA TORRES DE CONTROL Y CENTRO DE CONTROL (VCCS (4)</t>
  </si>
  <si>
    <t>Cerró el 30 de marzo, se estan avaluando las ofertas  adjudicar en Abril.</t>
  </si>
  <si>
    <t>ACTIV-3.-ADQUISICION, INSTALACION Y PUESTA EN SERVICIO DE SISTEMAS DE GRABACION DE COMUNICACIONES DE LAS DEPENDENCIAS  ATC
GRABADORAS MULTICANAL PARA ATC (14)</t>
  </si>
  <si>
    <t>ACTIV-6.-ADQUISICION, INSTALACION Y PUESTA EN SERVICIO DE EQUIPOS TERMINALES Y COMPLEMENTARIOS PARA LA RED DE MENSAJERIA AERONAUTICA AMHS</t>
  </si>
  <si>
    <t>ACTIV-9.-ADQUISICION, INSTALACION Y PUESTA EN SERVICIO DE EQUIPOS MULTIPLEXORES PARA LA RED DE TELECOMUNICACIONES AERONAUTICA (ATN) MULTIPLEXORES</t>
  </si>
  <si>
    <t>ACTIV-10.-ADQUISICION, INSTALACION Y PUESTA EN SERVICIO DE EQUIPOS Y ACCESORIOS PARA LA RED DE TELECOMUNICACIONES AERONAUTICAS (WAN Y LAN)</t>
  </si>
  <si>
    <t>2403'060023 ADQUISICION EQUIPOS Y SISTEMAS AERONAUTICOS Y AEROPORTUARIOS AEROPUERTO ELDORADO</t>
  </si>
  <si>
    <t>ACTIV-3
ADQUISICIÓN, INSTALACIÓN Y PUESTA EN SERVICIO DE SISTEMAS EQUIPOS DE COMUNICACIONES-BANCO DE NOTAM</t>
  </si>
  <si>
    <t xml:space="preserve"> mayo de 2017</t>
  </si>
  <si>
    <t xml:space="preserve"> septiembre de 2017</t>
  </si>
  <si>
    <t>Este proyecto tiene un costo aprox de QUINCE MIL MILLONES.
ACTUALMENTE SE CUENTA EN EL RUBRO CON $1.800, MILLONES POR LO QUE SE DEBE INICIAR LA  JUSTIFICACION DEL TRASLADO DE RECURSOS POR $2.800.000.000 DEL RUBRO 24030600-16 PARA SOPORTAR EL VALOR DE LA PRESENTE VIGENCIA E INICIAR EL TRAMITE DE SOLICITUD DE VF.</t>
  </si>
  <si>
    <t>ACTIV-8.-MANTENIMIENTO DE EQUIPOS Y SISTEMAS AERONÁUTICOS Y AEROPORTUARIOS INCLUYE ADQUISICIÓN DE ELEMENTOS, INSUMOS Y REPUESTOS</t>
  </si>
  <si>
    <t>marzo de 2017</t>
  </si>
  <si>
    <t>2403'060011 ADQUISICION DE EQUIPOS Y SISTEMAS DE ENERGIA SOLAR Y COMERCIAL A NIVEL NACIONAL</t>
  </si>
  <si>
    <t>ACTIV-1
ADQUISICION, INSTALACION, CALIBRACION, PRUEBA Y PUESTA EN FUNCIONAMIENTO SISTEMAS UPS, CARGADORES DE BATERIA, RECTIFICADORES Y/O REACONDICIONAMIENTO.</t>
  </si>
  <si>
    <t>ACTIV-2.-
ADQUISICION, INSTALACION, CALIBRACION,  PRUEBA Y PUESTA EN FUNCIONAMIENTO DE GRUPOS ELECTROGENOS Y COMPLEMENTARIOS (INCLUYE OBRAS CIVILES) NIVEL NACIONAL.</t>
  </si>
  <si>
    <t>MANIZALES, PARICUICA, LA CASONA, SARAVENA, SEVILLANO, BUENAVENTURA, OCAÑA, PUERTO CARREÑO</t>
  </si>
  <si>
    <t>junio de 2017</t>
  </si>
  <si>
    <t>Agosto de 2017</t>
  </si>
  <si>
    <t>octubre de 2017</t>
  </si>
  <si>
    <t>diciembre de 2017</t>
  </si>
  <si>
    <t>ACTIV-3.
ADQUISICION, INSTALACION, CALIBRACION, PRUEBA Y PUESTA EN FUNCIONAMIENTO DE EQUIPOS Y SUBESTACIONES ELECTRICAS Y COMPLEMENTARIOS.</t>
  </si>
  <si>
    <t>SAN ANDRES Y BARRANQUILLA (VF)</t>
  </si>
  <si>
    <t>31 de diciembre de 2016</t>
  </si>
  <si>
    <t>31 de octubre de 2017</t>
  </si>
  <si>
    <t>VIGENCIA  FUTURA  EN  EJECUCION ,  CONTRATO 16000512 H2 ADJUDICADO EN DICIEMBRE A DISICO- EN JECUCION</t>
  </si>
  <si>
    <t>ACTIV-7
 GASTOS GENERALES: PAGOS DEDUCIBLES SINIESTROS, AJUSTES DE IVA y TRM.</t>
  </si>
  <si>
    <t>TRINIDAD-CASANARE</t>
  </si>
  <si>
    <t>Junio de 2017</t>
  </si>
  <si>
    <t>SE CANCELO EL DEDUCIBLE CORRESPONDIENTE AL SINIESTRO DEL TRANSFORMADOR DEL AEROPUERTO TRINIDAD-CASANARE</t>
  </si>
  <si>
    <t>2403060017 ADQUISICION EQUIPOS Y REPUESTOS PARA SISTEMAS AEROPORTUARIOS NIVEL NACIONAL</t>
  </si>
  <si>
    <t>ADQUISICION, INSTALACION, CALIBRACION, PRUEBA Y PUESTA EN SERVICIO DE EQUIPOS Y SISTEMAS AEROPORTUARIOS.</t>
  </si>
  <si>
    <t>ANE - AEROPUERTO NEIVA</t>
  </si>
  <si>
    <t>PROYECTO EN REVISION DE PLIEGOS YA CUENTA CON CDP</t>
  </si>
  <si>
    <t>ACTIV-3
ADQUISICION, INSTALACION, CALIBRACION, PRUEBA Y PUESTA EN SERVICIO DE EQUIPOS Y SISTEMAS AEROPORTUARIOS.</t>
  </si>
  <si>
    <t>RIONEGRO</t>
  </si>
  <si>
    <t>2 de mayo de 2017</t>
  </si>
  <si>
    <t>ESTE PROYECTO FUE DESFINANCIADO, LOS RECURSOS SE DESTINARON PARA ADQURIRI BANDAS DE EQUIPAJE IBAGUE, YOPAL Y PASTO, POR LO CUAL REQUIERE TRAMITE DE VIGENCIAS FUTURAS.</t>
  </si>
  <si>
    <t>Anexa  Justificacion  tecnica,  Se  solicita  reprogramacion de  metas  RP  para  31/10/207- del  total  programado  de  7000 millones  se  redistribuyeron  entre  otras   actividades  dentro  del  mismo  proyecto.</t>
  </si>
  <si>
    <t>ACTIV-3.-
ADQUISICION, INSTALACION, CALIBRACION, PRUEBA Y PUESTA EN SERVICIO DE EQUIPOS Y SISTEMAS AEROPORTUARIOS.</t>
  </si>
  <si>
    <t>IBAGUE</t>
  </si>
  <si>
    <t>LOS PLIEGOS ESTAN PUBLICADOS, EL PROCESO CIERRA EL 5 DE ABRIL Y TIENE PREVISTO ADJUDICAR EL 28 DE ABRIL.</t>
  </si>
  <si>
    <t>PASTO-YOPAL</t>
  </si>
  <si>
    <t>EN ELABORACION DE STUDIOS PREVIOS</t>
  </si>
  <si>
    <t>ACTIV-5.-ADQUISICION, INSTALACION, CALIBRACION, PRUEBA Y PUESTA EN SERVICIO DE LUCES PAPI</t>
  </si>
  <si>
    <t>Se habia previsto publicar en marzxo bajo la modalidad de Licitación pública, sin emabrgo se esta esperando la respuesta por parte de la firma oferente, respecto a los derechos de Autor del Software. Si el oferente tiene los derechos de Autor registrados en Min interior se debrá cambiar la modalidad de contratación por CD.</t>
  </si>
  <si>
    <t>2403'60021 REPOSICION Y MANTENIMIENTO PARQUE AUTOMOTOR PARA LA OPERACIÓN DE LA INFRAESTRUCTURA AERONAUTICA Y AEROPORTUARIA</t>
  </si>
  <si>
    <t>ACTIV-1.-
REPOSICION PARQUE AUTOMOTOR PARA LA OPERACIÓN AERONAUTICA Y AEROPORTUARIA
ADQUISICION VEHICULOS</t>
  </si>
  <si>
    <t>31 de agosto de 2017</t>
  </si>
  <si>
    <t>2403'060012 ADQUISICION DE EQUIPOS Y SISTEMAS PARA LA RED METEOROLOGICA AERONAUTICA</t>
  </si>
  <si>
    <t>ACTIV-1.-ADQUISICION, INSTALACION, INTEGRACIÓN Y PUESTA EN FUNCIONAMIENTO EMAS, EQUIPOS DIRECCION Y VELOCIDAD VIENTO, EQUIPOS MEDIDOR ALCANCE VISUAL PISTA, EQUIPO MEDIDOR ALTURA NUBES, BAROMETRO DIGITAL A NIVEL NAL
SISTEMAS AWOS CAT III</t>
  </si>
  <si>
    <t>Armenia, Medellín, Riohacha, Valledupar, Pasto</t>
  </si>
  <si>
    <t xml:space="preserve">LOS PREPLIEGOS ESTAN PUBLICADOS,  EL 18 DE ABRIL SE HACE LA APERTURA DEL PROCESO , CIERRA EL 2 DE MAYO Y PREVISTO ADJUDICAR EL 28 DE MAYO. </t>
  </si>
  <si>
    <t>2403'06003 AMPLIACION RED DE RADARES A NIVEL NACIONAL</t>
  </si>
  <si>
    <t>ACTIV.-1-
ADQUISICION, INSTALACION Y PUESTA EN SERVICIO SALAS DE VIGILANCIA Y/O CENTROS DE CONTROL DE AREA (INCLUYE OBRAS CIVILES).
POSICIONES REMOTAS DEL CENTRO DE CONTROL BOGOTA Y SALAS DE VIGILANCIA NIVEL NACIONAL</t>
  </si>
  <si>
    <t xml:space="preserve">GIRARDOT, BARRANCABERMEJA, POPAYÁN, ARAUCA, QUIBDÓ, IBAGUÉ, FLORENCIA, PASTO &amp; APIAY.
</t>
  </si>
  <si>
    <t>PENDIENTE POR INCLUIR</t>
  </si>
  <si>
    <t>POR DEFINIR REALIZACION DE ESTE PROYECTO O DESTINACION DE RECURSOS</t>
  </si>
  <si>
    <t xml:space="preserve">ACTIV-2.-
ACTUALIZACIÓN, INSTALACIÓN Y PUESTA EN FUNCIONAMIENTO DE SISTEMAS DE VIGILANCIA AERONÁUTICA CABEZA RADAR  (VF) </t>
  </si>
  <si>
    <t>CARIMAGUA</t>
  </si>
  <si>
    <t>VIGENCIA   FUTURA,  CONTRATO 15000346 OK VF-INGENIERIA Y TELEMATICA G &amp; C S A S- EN EJECUCION</t>
  </si>
  <si>
    <t xml:space="preserve">ACTIV-3.-
ADQUISICION, INSTALACION Y PUESTA EN SERVICIO SISTEMAS DE MULTILATERACION Y/O ADS-B (VIGILANCIA DEPENDIENTE AUTOMATICA)
ADQUISICIÓN INSTALACION Y PUESTA EN FUNCIONAMIENTO ESTACION ADSB- </t>
  </si>
  <si>
    <t>ARARACUARA, LETICIA, BAHÍA MÁLAGA, BAHÍA SOLANO, PUERTO CARREÑO &amp; PUERTO INÍRIDA.</t>
  </si>
  <si>
    <t>abril de 2018</t>
  </si>
  <si>
    <t>2403'060016 MANTENIMIENTO Y CONSERVACION DEL SISTEMAS DE TELECOMUNICACIONES Y AYUDAS A LA NAVEGACION AEREA A NIVEL NACIONAL</t>
  </si>
  <si>
    <t>ACTIV-1.-
MANTENIMIENTO, CONSERVACION Y ACTUALIZACION DE LOS SISTEMAS DE VIGILANCIA AERONAUTICA.
ADQUISICIÓN DE REPUESTOS PARA SENSORES DE VIGILANCIA AERONAUTICA</t>
  </si>
  <si>
    <t>ACTIV-2.-
MANTENIMIENTO, CONSERVACION Y ACTUALIZACION DE LOS SISTEMAS DE COMUNICACIONES.
MANTENIMIENTO DEL SISTEMA VCCS FREQUENTIS</t>
  </si>
  <si>
    <t>SE TIENE PREVISTO EL TRASLADO DE $1.000.000.000 PARA FINANCIAR BANCO DE NOTAM</t>
  </si>
  <si>
    <t>ACTIV-2.-MANTENIMIENTO, CONSERVACION Y ACTUALIZACION DE LOS SISTEMAS DE COMUNICACIONES.
MANTENIMIENTO TORRES AUTOSOPORTADAS</t>
  </si>
  <si>
    <t>ACTIV-2.-
MANTENIMIENTO, CONSERVACION Y ACTUALIZACION DE LOS SISTEMAS DE COMUNICACIONES.</t>
  </si>
  <si>
    <t xml:space="preserve">ACTIV-3.-MANTENIMIENTO, CONSERVACION Y ACTUALIZACION DE LOS SISTEMAS DE RADIOAYUDAS.
</t>
  </si>
  <si>
    <t>ACTIV-3
ADQUISICION, INSTALACION Y PUESTA EN SERVICIO DE SISTEMAS REMOTOS DE RADIOAYUDAS VOR/DME SOACHA</t>
  </si>
  <si>
    <t>SOACHA</t>
  </si>
  <si>
    <t xml:space="preserve">ACTIV.-3-
ADQUISICION, INSTALACION Y PUESTA EN SERVICIO DE SISTEMAS REMOTOS DE RADIOAYUDAS VOR/DME  ELROSAL. </t>
  </si>
  <si>
    <t>ELROSAL</t>
  </si>
  <si>
    <t>ACTIV-4.-MANTENIMIENTO, CONSERVACION Y ACTUALIZACION DE LOS SISTEMAS DE ENERGIA Y SISTEMAS COMPLEMENTARIOS.</t>
  </si>
  <si>
    <t>ACTIV-5-1.-MANTENIMIENTO DE VEHICULO.</t>
  </si>
  <si>
    <t xml:space="preserve">ACTIV-5-2.-CONTRATAR LA ADQUISICION DE COMBUSTIBLE TIPO ACPM PARA EL FUNCIONAMIENTO DE LOS GRUPOS ELECTROGENOS INSTALADOS EN LAS SUBESTACIONESN ELECTRICAS AERONAUTICAS DE ARARACUARA </t>
  </si>
  <si>
    <t>ARARACURA</t>
  </si>
  <si>
    <t>ACTIV-5-2.-CONTRATAR LA ADQUISICION DE COMBUSTIBLE TIPO ACPM PARA EL FUNCIONAMIENTO DE LOS GRUPOS ELECTROGENOS INSTALADOS EN LAS SUBESTACIONESN ELECTRICAS AERONAUTICAS DELETICIA</t>
  </si>
  <si>
    <t>LETICIA</t>
  </si>
  <si>
    <t>ASC - SAN VICENTE CAGUAN</t>
  </si>
  <si>
    <t>APL - PUERTO LEGUIZAMO</t>
  </si>
  <si>
    <t xml:space="preserve">ACTIV-5-2.-ADQUISICION DE COMBUSTIBLE. NIVEL CENTRAL </t>
  </si>
  <si>
    <t>ACTIV-5-3.-GASTOS DE TRANSPORTE DE EQUIPOS, REPUESTOS, ACCESORIOS  Y PERSONAL, NECESARIOS PARA REALIZAR LABORES DE MANTENIMIENTO Y/O INSTALACION DE SISTEMAS DE TELECOMUNICACIONES Y AYUDAS A LA NAVEGACION AEREA.</t>
  </si>
  <si>
    <t>ACTIV-5-5.-ADQUISICION ELEMENTOS DE CONSUMO PARA IMPRESIÓN EN SISTEMAS F.D.P. Y TERMINALES I.A.T.</t>
  </si>
  <si>
    <t>ACTIV-9.-MANTENIMIENTO, CONSERVACION Y ACTUALIZACION DE LOS SISTEMAS DE METEOROLOGIA</t>
  </si>
  <si>
    <t>LOS PLIEGOS ESTAN PUBLICADOS, CIERRA EL 17 DE ABRIL Y PREVISTO ADJUDICAR EL 26 DE ABRIL DE 2017</t>
  </si>
  <si>
    <t>ACTIV-5-4.-ADQUISICION LLANTAS</t>
  </si>
  <si>
    <t>ACTIV-10.-ADQUISICION DE REPUESTOS Y HERRAMIENTAS, PARA EL MANTENIMIENTO DE LOS SISTEMAS DE TELECOMUNICACIONES Y AYUDAS A LA NAVEGACION AEREA</t>
  </si>
  <si>
    <t>EL 28 DE MARZO FUE ADJUDICADO POR ITEM A INDRA Y RAPIDEXXUS, EN ELABORACION CONTRATO.</t>
  </si>
  <si>
    <t>SE TIENE PREVISTO EL TRASLADO DE ESTOS RECURSOS  PARA FINANCIAR BANCO DE NOTAM</t>
  </si>
  <si>
    <t>ACTIV-11.-DESMONTE, TRASLADO, INSTALACION, PRUEBA Y PUESTA EN FUNCIONAMIENTO PARA EQUIPOS DE COMUNICACIONES, VIGILANCIA AERONAUTICA, RADIOAYUDAS, METEREOLOGIA Y AYUDAS VISUALES ENERGIA</t>
  </si>
  <si>
    <t>2403´060015MANTENIMIENTO Y CONSERVIACION DE EQUIPOS Y SISTEMAS AEROPORTUARIOS A NIVEL NACIONAL</t>
  </si>
  <si>
    <t>MANTENIMIENTO PREVENTIVO Y CORRECTIVO DE EQUIPOS Y SISTEMAS ELECTRICOS Y MECANICOS (ASCENSORES, AIRES ACONDICIONADOS,ESCALERAS ELECTRICAS, EQUIPOS HIDRONEUMATICOS, BANDAS DE EQUIPAJE, PUENTES DE ABORDAJE, MASTILES, SUBESTACIONES ELECTRICAS Y OTROS)</t>
  </si>
  <si>
    <t>UAEAC GESTION GENERAL</t>
  </si>
  <si>
    <t>ADQUISICION BOMBILLERA PARA AEROPUERTOS ASOCIADOS CON LA OPERACIÓN AEREA.</t>
  </si>
  <si>
    <t>ADQUISICION DE RESPUESTOS, ELEMENTOS, MATERIALES E INSUMOS PARA EL MANTENIMIENTO MECANICO Y ELECTRICO.</t>
  </si>
  <si>
    <t>MANTENIMIENTO EQUIPOS COMPLEMENTARIOS PARA LA OPERACIÓN AEROPORTUARIA.</t>
  </si>
  <si>
    <t>ADQUISICION DE HERRAMIENTAS, PARA MANTENIMIENTO DE EQUIPOS, SISTEMAS MECANICOS Y ELECTRICOS.</t>
  </si>
  <si>
    <t>ASA - SAN ANDRES</t>
  </si>
  <si>
    <t>SE REALIZO LA ADICION AL CONTRATO EXISTENTESUSCRITO EN LA VIGENCIA 2016,.</t>
  </si>
  <si>
    <t>TOTAL  CUMPLIMIENTO  PRIMER  TRIMESTRE</t>
  </si>
  <si>
    <t>NOTA (*): SEÑALE EL OBJETO DEL PROCESO, POR EJEMPLO, ADECUACIÓN INSTALACIONES ADMINISTRATIVAS ó RENOVACIÓN DE LICENCIAS TECNOLÓGICAS ó ADQUISICIÓN EQUIPO DE TIERRA PARA EL SISTEMA DE INSPECCIÓN EN VUELO</t>
  </si>
  <si>
    <t>TOTAL ACTIVIDADES</t>
  </si>
  <si>
    <t>PRESUPUESTO  ASIGNADO</t>
  </si>
  <si>
    <t>24030600-16</t>
  </si>
  <si>
    <t>META</t>
  </si>
  <si>
    <t xml:space="preserve">CUMPLIMIENTO  EJECUCION </t>
  </si>
  <si>
    <t>24030600-15</t>
  </si>
  <si>
    <t xml:space="preserve">TOTAL   NIVEL  CENTRAL </t>
  </si>
  <si>
    <t xml:space="preserve">TOTAL  REGIONALES </t>
  </si>
  <si>
    <t xml:space="preserve">TOTAL  </t>
  </si>
  <si>
    <t>TOTAL</t>
  </si>
  <si>
    <t>AERONAUTICA CIVIL
Cronogramas de Inversión
Dependencia: DIRECCION DE  INFORMATICA</t>
  </si>
  <si>
    <t xml:space="preserve">Observaciones </t>
  </si>
  <si>
    <t>SEGUIMIENTO   A 31 DE  MARZO DE 2017</t>
  </si>
  <si>
    <t>SI, NO o No Aplica (En ejecución por vía VF autorizada año inm anterior</t>
  </si>
  <si>
    <t xml:space="preserve">Fecha estimada de radicación en la Dirección Administrativa </t>
  </si>
  <si>
    <t>Fecha de publicación pliegos definitivos</t>
  </si>
  <si>
    <t xml:space="preserve">Fecha de adjudicación con Registro Presupuestal </t>
  </si>
  <si>
    <t xml:space="preserve">CUMPLIMIENTO  ACTIVIDADES </t>
  </si>
  <si>
    <t xml:space="preserve">DETALLE  DE AVANCE </t>
  </si>
  <si>
    <t>OBSERVACIONES ( AJUSTES SOLICITADOS  POR AREA)</t>
  </si>
  <si>
    <t>213608018 ADQUISICION DE SISTEMAS Y SERVICIOS INFORMATICOS PARA EL PLAN NACIONAL DE INFORMATICA.</t>
  </si>
  <si>
    <t>Adquisición, instalación y puesta en funcionamiento de Servidores  (Renovación tecnológica de servidores ESX que conforman el entorno de virtualización Vmware</t>
  </si>
  <si>
    <t xml:space="preserve">Adquisición, configuración, instalación, migración de la configuración. </t>
  </si>
  <si>
    <t>PRIMER TRIMESTRE: Se terminan los estudios preliminares de mercado y definición detallada  de especificaciones técnicas minimas en detalle para el hardware y servicios a adquirir. Con base a lo anterior se actualizan  los estudios de costos, encontrándose que el presupuesto inicialmente asignado no es suficiente por lo que se solicita  traslado presupuestal interno entre actividades del proyecto de inversión, el cual está para aprobación del Secretario General.</t>
  </si>
  <si>
    <t>SE REQUIERE AJUSTAR EL VALOR ASIGNADO AL PROYECTO DEJANDOLO CON $ 907.916.253.
Es decir financiar la actividad con $ 257.816.253 provenientes del presupuesto de los proyectos: Adquisición de transacciones y consultas a la base de datos RNEC ($100.000.000) +  Proyecto de adquisición de correo electrónico certificado  (70.000.000), que no se ejecutarán + El saldo sobrante del proyecto de Seguriad de la Información($67.409.854) + Saldo por redefinicion para el sistema academico CEA ($29.406.399).</t>
  </si>
  <si>
    <t>Adquisición de Licencias de software</t>
  </si>
  <si>
    <t>Adquisición de licencias de software:  Microsoft; Maximo IBM; Google; Adobe</t>
  </si>
  <si>
    <t>PRIMER TRIMESTRE: Se adelanta la adquisición de licencias de  Software Microsoft (Office 365 y Project) cubriendo las necesidades y suministrando a la totalidad de usuarios de estas herramientas para el desarrollo de sus funciones. Se adelantan estudios previos para lo relacionado con Maximo IBM, y Adobe.</t>
  </si>
  <si>
    <t>Adjudicado  licencias de  Software Microsoft (Office 365 y Project) cubriendo las necesidades y suministrando a la totalidad de usuarios de estas herramientas para el desarrollo de sus funciones.  Pendientes de radicacion licencias IBM maximo,Adobe.</t>
  </si>
  <si>
    <t>Adquisición, instalación y puesta en funcionamiento de una estructura de cableado local que soporte mayor capacidad para las diferentes áreas de la Entidad (Nivel Central - CEA - CGAC, aeropuertos de Aguachica, Chaparral, Condoto, Nuqui, Paipa, Pitalito, Tolú y Villagarzón)</t>
  </si>
  <si>
    <t>Actualización y mejora de categoría del cableado actual, trabajo de instalación, certificación de puntos de red, canaletas, etc.</t>
  </si>
  <si>
    <t>NA</t>
  </si>
  <si>
    <t xml:space="preserve">PRIMER TRIMESTRE: Se comienza el levantamiento de información en los diferentes aeropuertos  para conformar en detalle las especificaciones técnicas definitivas del proyecto. </t>
  </si>
  <si>
    <t>Se ha avanzado en levantamiento de la informacion para la elaboracion de los estudiios previos. (Base Aeropuertos propuestos y nivel central). - Pondera el avance 77%</t>
  </si>
  <si>
    <t>Vigencia Futura: Solución de Servicios Integrados de Impresión administrada para Nivel Central y las Direcciones regionales.</t>
  </si>
  <si>
    <t>Proyecto con VF hasta el 2018. 
Pagos mes vencido, acorde a los consumos de impresión de la Entidad.</t>
  </si>
  <si>
    <t>PROYECTO EN EJECUCION ATRAE VIGENCIAS FUTURAS 2015</t>
  </si>
  <si>
    <t>Vigencia Futura: Adquisición de servicios de análisis, diagnóstico, definición y diseño de una arquitectura empresarial en la gestión de tecnologías de la información de la Entidad</t>
  </si>
  <si>
    <t>Tiempo total del contrato 8 meses. Inicio primeros dias de Enero de 2017.  Pagos parciales acorde a entregables de las fases establecidas.</t>
  </si>
  <si>
    <t>PROYECTO EN EJECUCION TRAE VIGENCIAS FUTURAS 2016</t>
  </si>
  <si>
    <t>Adquisición, implementación y puesta en funcionamiento de aplicaciones auxiliares o complementarias para apoyar los procesos no contemplados en el SIIF Nación.</t>
  </si>
  <si>
    <t xml:space="preserve">Se solicitarán VF el 15 de marzo de 2017. Los 700 millones son para la vigencia 2017 y queda pendiente según aprobación de las VF el ppto para el 2018.  </t>
  </si>
  <si>
    <t>Ajustes: No se realizará trámites de VF
Cambios al Cronograma:
Estudios previos: 02/05/2017
Radicación en ADM: 15/05/2017
Publicación Definitivos: 15/06/2017
Registro Presupuestal: 04/07/2017
Inicio: 19/07/2017
Final: 22/12/2017</t>
  </si>
  <si>
    <t>Adquisición de solución de correo electrónico certificado.</t>
  </si>
  <si>
    <t>Dar continuidad al servicio de correo electrónico certificado utilizado  por parte de la oficina de Transporte Aéreo para el envío de notificaciones electrónicas a  empresas aeronáuticas y aerolíneas.</t>
  </si>
  <si>
    <t>PRIMER TRIMESTRE: Teniendo en cuenta la cantidad (bolsa de correos electrónicos) aun existentes, y sul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</si>
  <si>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$ 70.000.000 se debe asignar para financiar el proyecto de Adquisición de Servidores.</t>
  </si>
  <si>
    <t>Adquisición, instalación y puesta en funcionamiento de soluciones informática para tratamiento de PQRD de la Entidad.</t>
  </si>
  <si>
    <t xml:space="preserve">Depende de la necesidades expuestas por el Grupo de Atención al Ciudadano y Archivo de acuerdo al desarrollo de las PQRSD que se encuentra en la política de GEL. </t>
  </si>
  <si>
    <t>PRIMER TRIMESTRE: Se adelantan estudios preliminares de mercado y definición detallada  de especificaciones técnicas para la solución requerida.</t>
  </si>
  <si>
    <t>Teniendo en cuenta  el estado actual de los estudios previos y los tiempos de contratación se solicita modificar las fechas así:
Radicación en administrativa 15/05/2017
Publicación Definitivos 15/06/2017
Registro Presupuestal:  01/07/2017
Inicio: 15/07/2017
Finalización: 15/12/2017        Pondera el avance 80%</t>
  </si>
  <si>
    <t>Migración de los servicios implementados en la plataforma de Google Earth Enterprise Server y Fusión a la plataforma ArcGIS</t>
  </si>
  <si>
    <t>Se compran licencias y se realiza migración a la nueva versión de la  actual solución existente en la Entidad.</t>
  </si>
  <si>
    <t xml:space="preserve">Se adelantan estudios previos y conforman especificaciones para determinar costos exactos. </t>
  </si>
  <si>
    <t>Pondera el avance 50%</t>
  </si>
  <si>
    <t>Adquisición, instalación y puesta en funcionamiento de una solución de software académico para el Centro de Estudios Aeronáuticos.</t>
  </si>
  <si>
    <t xml:space="preserve">Sistema de información acádémico, incluido E-learning para capacitaciones en línea. </t>
  </si>
  <si>
    <t xml:space="preserve">PRIMER TRIMESTRE: Se estudia la viabilidad de redefinir el alcance para decidir realizar o no el proceso de contratación, teniendo en cuenta que el área solicitante  ya cuenta con  una solución de software y tecnológica que cubre sus necesidades. </t>
  </si>
  <si>
    <t>Se utilizan $29.406.399 del presupuesto asignado a este proyecto para financiar el proyecto de Adquisición de Servidores que es prioritario.</t>
  </si>
  <si>
    <t>Adquisición de bolsa de transacciones de consultas a base de datos RNEC para verificación de Identidad Personal mediante huella dactilar</t>
  </si>
  <si>
    <t xml:space="preserve">GEL. Actualmente se tienen un numero de transacciones para cubrir el primer semestre de 2017. Este contrato es para cubrir el resto del año. </t>
  </si>
  <si>
    <t>PRIMER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</si>
  <si>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$100.000.000 se debe asignar para financiar el proyecto de Adquisición de Servidores.</t>
  </si>
  <si>
    <t xml:space="preserve">Adquisición de la extensión de la suscripción actual del software de Coordinación de Slots de la Entidad. </t>
  </si>
  <si>
    <t>PRIMER TRIMESTRE: Se realizan los estudios previos de mercado y costos, se logra evidenciar que existe un unico proveedor exclusivo del software para Colombia, se realizará mediante contratación directa.</t>
  </si>
  <si>
    <t>Ya se encuentran terminados los estudios previos.</t>
  </si>
  <si>
    <t>Adquisición de servicios de seguridad de la información para Entidad.</t>
  </si>
  <si>
    <t xml:space="preserve">GEL. Modelo de gestión de seguridad de la información. Servicios de diagnóstico y planificación del Sistema de Gestión de Seguridad de la información -SGSI en la Entidad y su implementación para el proceso “Gestión de Servicios de Información Aeronáutica”.
</t>
  </si>
  <si>
    <t>Luego de realizados los estudios previos y de costos el presupuesto oficial da $732.590.146 (CDP por este mismo valor), queda un saldo sobrante de $67.409.854 que se utilizará para financiar el proyecto de Adquisición de Servidores.</t>
  </si>
  <si>
    <t>Adquisición, instalación y puesta en funcionamiento de Equipos y Software para la Red de Datos (Equipos Switches para  algunos aeropuertos y Cambio del SWITCH CORE de Bogotá.</t>
  </si>
  <si>
    <t>Proceso de renovación tecnológica de equipos de red dealto impacto y prioridad para los servicios informáticos prestados y los futuros.</t>
  </si>
  <si>
    <t>PRIMER TRIMESTRE: Estudios previos de mercado y costos realizados.</t>
  </si>
  <si>
    <t>Vigencia Futura: Adquisición e implementación de los servicios de canales de comunicaciones para los sistemas de información.  (VF CONTINUIDAD CONTRATO ACTUAL Semestre I - 2017)</t>
  </si>
  <si>
    <t xml:space="preserve">Acuerdo macro de precios con CCE. 894 millones son ppto de la vigencia 2017. Pagos mensuales </t>
  </si>
  <si>
    <t>PROYECTO EN EJECUCION TRAE VIGENCIA FUTURA 2015</t>
  </si>
  <si>
    <t>Adquisición e implementación de los servicios de canales de comunicaciones para los sistemas de información.  (Nueva Contratación - Semestre II 2017)</t>
  </si>
  <si>
    <t xml:space="preserve">Se deben solicitar VF para el 2018 (julio) y debe empatar con el proyecto que se está ejecutando actualmente (proyecto anterior) </t>
  </si>
  <si>
    <t>PRIMER TRIMESTRE: Estudios previos realizados, se adelanta la estructuración de documentos para trámite de solicitud y aprobación de VF 2018. (Iniciara tramite VF en el segundo trimestre).</t>
  </si>
  <si>
    <t xml:space="preserve">Sin recursos. </t>
  </si>
  <si>
    <t xml:space="preserve">Pendiente definir la compra de 1.100 computadores que aproximadamente valen 2000 millones. Este proyecto se financiera a medida que posiblemente, sobren recursos de los proyectos relacionados anteriormente. </t>
  </si>
  <si>
    <t>213608019 MANTENIMIENTO Y CONSERVACION DE EQUIPOS DE COMPUTACION.</t>
  </si>
  <si>
    <t>CONTRATAR UNA MESA DE SERVICIOS INTEGRADOS DE SOPORTE TECNICO Y MANTENIMIENTO PARA LOS EQUIPOS DE COMPUTO Y RED DE DATOS Y LA ADQUISICION DE UNA SOLUCION DE SERVICIOS INFORMATICOS INTEGRADOS DE IMPRESIÓN PARA LAS AREAS DE LA ENTIDAD.</t>
  </si>
  <si>
    <t>Contrato en ejecución por vigencias futuras</t>
  </si>
  <si>
    <t xml:space="preserve">SOPORTE, MANTENIMIENTO y DEPURACION DE DATOS AL SISTEMA DE INFORMACION DE GESTION AERONAUTICA – SIGA </t>
  </si>
  <si>
    <t>SOPORTE TECNICO AL SOFTWARE DE BASES DE DATOS Y PRODUCTOS ORACLE.</t>
  </si>
  <si>
    <t>N/A CCE</t>
  </si>
  <si>
    <t>Proceso por CCE</t>
  </si>
  <si>
    <t>Contrato en proceso de legalización.  RP expedido.</t>
  </si>
  <si>
    <t>MANTENIMIENTO  AL SOFTWARE DE LOS SISTEMAS MICROSOFT - SOPORTE PREMIER</t>
  </si>
  <si>
    <t xml:space="preserve">Contratación directa </t>
  </si>
  <si>
    <t>SOPORTE Y  MANTENIMIENTO  AL SOFTWARE DEL SISTEMA DE INFORMACION AERONAUTICO SIA/AIM</t>
  </si>
  <si>
    <t xml:space="preserve">Contratación directa. Quedan faltando 692 millones para cubrir el soporte de todo el año. </t>
  </si>
  <si>
    <t>Documentación lista para radicar en la Dirección Administrativa.  En espera de aval por parte de los usuarios del sistema sobre la necesidad de renovar el soporte y mantenimiento.</t>
  </si>
  <si>
    <t>MANTENIMIENTO AL SOFTWARE DEL SISTEMA DE INFORMACION DE GESTION DOCUMENTAL  - ADI</t>
  </si>
  <si>
    <t xml:space="preserve">Contratación directa. Quedan faltando $84.3 millones para cubrir el soporte de todo el año. </t>
  </si>
  <si>
    <t xml:space="preserve">MANTENIMIENTO AL SOFTWARE DEL SISTEMA DE INFORMACION DE TALENTO HUMANO  - SITAH </t>
  </si>
  <si>
    <t xml:space="preserve">Contratación directa. Quedan faltando $54.5 millones para cubrir el soporte de todo el año. </t>
  </si>
  <si>
    <t>MANTENIMIENTO AL SOFTWARE DEL SISTEMA INFORMACION PAF (JDEDWARDS).</t>
  </si>
  <si>
    <t xml:space="preserve">Proceso de mínima cuantía. Quedan faltando $18.8 millones para cubrir las necesidades de la Entidad. Se contratan horas de consultoría. </t>
  </si>
  <si>
    <t>Documentación radicada en la Dirección Administrativa para proceso precontractual.</t>
  </si>
  <si>
    <t>SOPORTE Y MANTENIMIENTO AL SOFTWARE DEL SISTEMA DE INFORMACION ACADEMICO DEL CEA - SIA II</t>
  </si>
  <si>
    <t xml:space="preserve">Contratación directa. Quedan faltando $49.3 millones para cubrir el soporte de todo el año. Desarrollos y horas de consultoría. EL contratista posiblemente no se presente para llevar a cabo el proceso contractual debido al bajo presupuesto asignado para este proyecto. </t>
  </si>
  <si>
    <t>MANTENIMIENTO AL SOFTWARE DEL SISTEMA DE INFORMACION SIGMA</t>
  </si>
  <si>
    <t xml:space="preserve">Depende del proyecto de adquisición de licencias para el grupo de soporte técnico de teleco - SIGMA. Este mantenimiento esta condicionado a la adquisición de dichas licencias, para evitar el pago de multa por no realizar durante dos años el soporte de SIGMA por falta de ppto.  </t>
  </si>
  <si>
    <t>De acuerdo al estudio de mercado, no alcanza el ppto asignado para el mantenimiento.  Se requiere conseguir el ppto faltante para iniciar el proceso precontractual.  Las fechas estimadas para el tramite precontractual depende de si se completa el ppto.</t>
  </si>
  <si>
    <t>SOPORTE Y MANTENIMIENTO AL SOFTWARE DEL SISTEMA DE INFORMACION DE TESORERIA ALFA GL</t>
  </si>
  <si>
    <t>Ppto asignado por diferencia despues de adjudicaado SIGA</t>
  </si>
  <si>
    <t>MANTENIMIENTO AL SOFTWARE DEL SISTEMA DE INFORMACION PARA ASIGNACION DE TURNOS Y MANEJO DE DIARIO DE SEÑALES - CONTROLT</t>
  </si>
  <si>
    <t>SOPORTE Y MANTENIMIENTO AL SISTEMA INTEGRADO DE GESTIÓN MECI Y CALIDAD</t>
  </si>
  <si>
    <t xml:space="preserve">MANTENIMIENTO AL SOFTWARE DEL SISTEMA DE INFORMACION COMPENDIOS JURIDICOS </t>
  </si>
  <si>
    <t>ACTUALIZACION Y MANTENIMIENTO AL SOFTWARE SPSS</t>
  </si>
  <si>
    <t>Mantenimiento weblogic - ODA</t>
  </si>
  <si>
    <t>En estudio de mercado y preparación de documentación</t>
  </si>
  <si>
    <t>MANTENIMIENTO Y SOPORTE TECNICO BALANCEADORES F5</t>
  </si>
  <si>
    <t>Ponderacion de avance 50%</t>
  </si>
  <si>
    <t>AERONAUTICA CIVIL
Cronogramas de Inversión 2017
Dependencia: SECRETARIA  DE  SISTEMAS   OPERACIONALES</t>
  </si>
  <si>
    <t>OBSERVACIONES</t>
  </si>
  <si>
    <t>SEGUIMIENTO PRIMER TRIMESTRE</t>
  </si>
  <si>
    <t>CUMPLE/NO CUMPLE</t>
  </si>
  <si>
    <t>DETALLE DE AVANCE</t>
  </si>
  <si>
    <t>213608031 ADQUISICION DE EQUIPOS Y SERVICIOS MEDICOS PARA SANIDADES AEROPORTUARIAS.</t>
  </si>
  <si>
    <t>CONTRATACION MEDICIOS</t>
  </si>
  <si>
    <t xml:space="preserve">NIVEL CENTRAL </t>
  </si>
  <si>
    <t xml:space="preserve">EN EJECUCION </t>
  </si>
  <si>
    <t xml:space="preserve">ENERO </t>
  </si>
  <si>
    <t>CUMPLE</t>
  </si>
  <si>
    <t>CONTRATO No 16000495-H3 EN EJECUCION  CON VIGENCIAS FUTURAS</t>
  </si>
  <si>
    <t>NO SE REQUIEREN AJUSTES</t>
  </si>
  <si>
    <t>para contratar medicos providencia - cumplimiento acuerdo comunidad raizal)</t>
  </si>
  <si>
    <t>JULIO</t>
  </si>
  <si>
    <t>CONTRATACION ENFERMEROS</t>
  </si>
  <si>
    <t>Para contratar auxiliares de enfermeria providencia - cumplimiento acuerdo comunidad raizal)</t>
  </si>
  <si>
    <t>ADQUISICION DE EQUIPOS MEDICOS</t>
  </si>
  <si>
    <t>JUNIO</t>
  </si>
  <si>
    <t>SE ADELANTARON LOS ESTUDIOS PREVIOS, TENIENDO EN CUENTA LAS NECESIDADES DE LAS SANIDADES A NIVEL NACIONAL Y LA IMPLEMENTACION DEL SERVICIO DE SANIDAD EN EL AEROPUERTO DE PROVIDENCIA.</t>
  </si>
  <si>
    <t>ADQUISICION DE MEDICAMENTOS</t>
  </si>
  <si>
    <t>DIRECCIONES REGIONALES</t>
  </si>
  <si>
    <t>MAYO</t>
  </si>
  <si>
    <t>GASTOS OPERACIONALES</t>
  </si>
  <si>
    <t>AGOSTO (90 Millones)</t>
  </si>
  <si>
    <t>EN LAS METAS DE VICEPRESIDENCIA SE PROYECTA COMPROMETER $90 MILLONES EN AGOSTO, $90 MILLONES EN SEPTIEMBRE Y EL RESTANTE EN NOVIEMBRE INVOLUCRANDO TODAS LAS ACTIVIDADES CON RECURSOS APROPIADOS A LAS REGIONALES PORQUE SE PRESENTAN DE MANERA ESCALONADA SEGUN LAS NECESIDADES DE LAS REGIONALES</t>
  </si>
  <si>
    <t>MANTENIMIENTO DE EQUIPOS</t>
  </si>
  <si>
    <t>SEPTIEMBRE ( 90 Millones)</t>
  </si>
  <si>
    <t>MANTENIMIENTO DE AMBULANCIAS</t>
  </si>
  <si>
    <t>NOVIEMBRE ( 88,559,924)</t>
  </si>
  <si>
    <t xml:space="preserve">AERONAUTICA CIVIL
Cronogramas de Inversión 2017
Dependencia: DIRECCION DE  SEGURIDAD  Y  SUPERVISION  AEROPORTUARIA  </t>
  </si>
  <si>
    <t xml:space="preserve">VALOR ESTIMADO DEL PROCESO </t>
  </si>
  <si>
    <t>OBSERVACION</t>
  </si>
  <si>
    <t>24090600001ADQUISICION DE EQUIPOS DE PROTECCION Y EXTINCION DE INCENDIOS BUSQUEDA Y RESCATE</t>
  </si>
  <si>
    <t>ADQUISICION MAQUINAS DE EXTINCION DE INCENDIOS.</t>
  </si>
  <si>
    <t>FEBRERO</t>
  </si>
  <si>
    <t>ABRIL</t>
  </si>
  <si>
    <t>AGOSTO</t>
  </si>
  <si>
    <t>AGOSTO DE 2018</t>
  </si>
  <si>
    <t>SE DEJA HOLGURA DE 100 MILLONES   EN  LO  PROGRAMADO   DE  METAS  VICEPRESIDENCIA MAYO- SEPTIEMBRE DEBIDO A LA INCERTIDUMBRE EXISTENTE  EN  EL  VALOR PROPUESTO POR LOS OFERENTES, EN CASO DE EXISTIR EXCEDENTES DE CONTRATACION SE ADELANTARAN LOS ESTUDIOS DE NECESIDADES PARA SU UTILIZACIÓN</t>
  </si>
  <si>
    <t>NO CUMPLE</t>
  </si>
  <si>
    <t>SE VA A SOLICITAR TRAMITE DE VIGENCIAS FUTURAS, EN MARZO TIENEN LOS ESTUDIOS PREVIOS</t>
  </si>
  <si>
    <t>RADICACION EN ADMINISTRATIVA EN JUNIO, PUBLICACION JUNIO, ADJUDICACION JULIO, INICIO EN JULIO Y FINALIZACION JULIO DE 2018</t>
  </si>
  <si>
    <t>REPOSICION PARQUE AUTOMOTOR OPERACION AEROPORTUARIA VEHICULOS SEI- SAR o</t>
  </si>
  <si>
    <t>MARZO</t>
  </si>
  <si>
    <t>OCTUBRE</t>
  </si>
  <si>
    <t xml:space="preserve">SE ENCUENTRA EN ESTUDIO DE MERCADO,  SE SOLICITARON COTIZACIONES EN FEBRERO  PERO A  LA FECHA SOLO HAY UNA COTIZACION DEBIDO A QUE  LOS POSIBLES OFERENTES ANTES DEL 30 DE ENERO NO SE COMPROMETIAN A COTIZAR POR LA NUEVA REFORMA TRIBUTARIA, </t>
  </si>
  <si>
    <t>RADICACION EN ADMINISTRATIVA EN MAYO, PUBLICACION JUNIO, ADJUDICACION JULIO, INICIO EN AGOSTO Y FINALIZACION  DICIEMBRE</t>
  </si>
  <si>
    <t>ADQUISICION DE EQUIPOS DE RESCATE SEI - SAR.</t>
  </si>
  <si>
    <t>ADQUISICION DE HERRAMIENTAS DE RESCATE SEI - SAR.</t>
  </si>
  <si>
    <t>ADQUISICION DE ELEMENTOS DE PROTECCION PERSONAL SEI - SAR.</t>
  </si>
  <si>
    <t>ADQUISICION DE EQUIPOS DE PROTECCION PERSONAL SEI - SAR.</t>
  </si>
  <si>
    <t>NOVIEMBRE</t>
  </si>
  <si>
    <t xml:space="preserve">ADQUISICIÓN DE ELEMENTOS PARA LA REALIZACIÓN DE SIMULACROS </t>
  </si>
  <si>
    <t>DICIEMBRE</t>
  </si>
  <si>
    <t>240906002MANTENIMINTO Y CONSERVACION DE EQUIPOS DE EXTINCION DE INCENDIOS Y BUSQUEDA Y RESCATE</t>
  </si>
  <si>
    <t xml:space="preserve">MANTENIMIENTO PREVENTIVO Y CORRECTIVO PARA LAS MAQUINAS DE BOMBEROS DE GRAN CAPACIDAD </t>
  </si>
  <si>
    <t>JULIO DE 2018</t>
  </si>
  <si>
    <t>SE DEJA HOLGURA DE 50 MILLONES EN   LO  PROGRAMADO   EN LAS  METAS  DE   VICEPRESIDENCIA DE ABRIL - OCTUBRE  DEBIDO A LA INCERTIDUMBRE EXISTENTE  AL VALOR PROPUESTO POR LOS OFERENTES, EN CASO DE EXISTIR EXCEDENTES DE CONTRATACION SE ADELANTARAN LOS ESTUDIOS DE NECESIDADES PARA SU UTILIZACIÓN</t>
  </si>
  <si>
    <t>SE SOLICITARON COTIZACIONES EN FEBRERO, NO HAN LLEGADO COTIZACIONES POR DIRECTRIZ DE DIRECTOR DE SEGURIDAD SE TOMARA EL HISTORICO</t>
  </si>
  <si>
    <t xml:space="preserve">MANTENIMIENTO PREVENTIVO Y CORRECTIVO PARA LAS MAQUINAS DE BOMBEROS INTERVENCION RAPIDA </t>
  </si>
  <si>
    <t>RECARGUE DE EXTINTORES.</t>
  </si>
  <si>
    <t xml:space="preserve">A CARGO DE DIR. REGIONALES </t>
  </si>
  <si>
    <t>MANTENIMIENTO PREVENTIVO Y CORRECTIVO DE VEHICULOS DE RESCATE SEI - SAR.</t>
  </si>
  <si>
    <t>ADQUISICION DE COMBUSTIBLES Y LUBRICANTES SEI-SAR.</t>
  </si>
  <si>
    <t>RENOVACION DE LLANTAS PARA LAS MAQUINAS CONTRAINCENDIOS Y CARROS DE RESCATE.</t>
  </si>
  <si>
    <t xml:space="preserve">SE REALIZARON LOS ESTUDIOS PREVIOS Y SE ELABORARON  LOS FORMATOS REQUERIDOS,  PERO EN COMITÉ DE 14 DE MARZO  ADMINISTRATIVA DIJO QUE TIENE QUE PRESENTAR EN LOS LOS NUEVOS FORMATOS POR LO CUAL SE REQUIERE AJUSTAR  </t>
  </si>
  <si>
    <t xml:space="preserve"> RADICACION EN MAYO, DEFINITIVOS  MAYO, ADJUDICACION JULIO INICIO AGOSTO FINALIZACION NOVIEMBRE </t>
  </si>
  <si>
    <t>TRASLADO DE MAQUINAS DE EXTINCION DE INCENDIOS EQUIPOS Y HERRAMIENTAS DEL GRUPO SEI SAR</t>
  </si>
  <si>
    <t>ADQUISICION PRODUCTOS MANTENIMIENTO Y LIMPIEZA MAQUINAS SEI SAR</t>
  </si>
  <si>
    <t>MANTENIMIENTO PREVENTIVO Y CORRECTIVO DE EQUIPOS SEI-SAR (INCLUYEN REPUESTOS).</t>
  </si>
  <si>
    <t>MANTENIMIENTO PREVENTIVO Y CORRECTIVO DE HERRAMIENTAS SEI - SAR</t>
  </si>
  <si>
    <t>240906005ADQUISICION Y RENOVACION DE EQUIPOS Y ELEMENTOS PARA LA SEGURIDAD EN AEROPUERTOS</t>
  </si>
  <si>
    <t>ADQUISICION INSTALACION Y PUESTA EN MARCHA DE SISTEMAS Y EQUIPOS DE INSPECCION MAQUINAS  RAYOS X</t>
  </si>
  <si>
    <t xml:space="preserve"> SE DEJA HOLGURA DE 50 MILLONES   EN  LO  PROGRAMADO  EN  METAS  VICEPRESIDENCIA  PARA  EL MES DE  JUNIO - JULIO  DEBIDO A LA INCERTIDUMBRE EXISTENTE  AL VALOR PROPUESTO POR LOS OFERENTES, EN CASO DE EXISTIR EXCEDENTES DE CONTRATACION SE ADELANTARAN LOS ESTUDIOS DE NECESIDADES PARA SU UTILIZACIÓN</t>
  </si>
  <si>
    <t xml:space="preserve">LOS ESTUDIOS PREVIOS PARA LA ADQUISICION DE MAQUINAS DE RAYOS X PARA LOS AEROPUERTOS DE , RADICADOS EN ADMINISTRATIVA 4001-2017002865 13 DE FEBRERO, SE ENCONTRABA PUBLICADO EN BORRADORES  PERO POR DIRECTRIZ DEL DIRECTOR GENERAL SE CAMBIA LA DESTINACION DE LOS SITIOS DEL PROCESO, POR LO CUAL SE  SOLICITO DEVOLUCION DEL PROYECTO PARA CAMBIAR LOS SITIOS OBJETO DE LA CONTRATACIÓN PARA ATENDER REQUERIMIENTOS DE AEROPUERTOS  EN PLAN MAESTRO COMO SON IBAGUE, YOPAL, PASTO Y LETICIA . </t>
  </si>
  <si>
    <t>POR LO ANTERIOR SE SOLICITA REPROGRAMAR FECHAS  RADICAR EN ADMINISTRATIVA EN ABRIL, PUBLICACION DEFINITIVOS JUNIO, ADJUDICACION JULIO, INICIO EN AGOSTO  FINALIZACION  A NOVIEMBRE</t>
  </si>
  <si>
    <t>ADQUISICION  INSTALACION  Y PUESTA EN FUNCIONAMIENTO  DE CIRCUITOS CERRADOS DE TELEVISION  Y GRABADORAS DIGITALES</t>
  </si>
  <si>
    <t xml:space="preserve">NO SE CUMPLIO PORQUE NO SE HA REALIZADO VISITA A SITIO PARA DETERMINAR EL ESTUDIO TECNICO DEL PROYECTO, ADICIONALMENTE, POR DIRECTRIZ DE LA DIRECCION GENERAL SE REPLANTEA EL PROYECTO PARA INCLUIR A YOPAL EN REEMPLAZO DE ARAUCA, </t>
  </si>
  <si>
    <t xml:space="preserve">POR LO CUAL SE SOLICITA REPROGRAMAR EL CRONOGRAMA ESTUDIOS PREVIOS PARA MAYO, EN ADMINISTRATIVA EN MAYO, PUBLICACION DE DEFINITIVOS  EN JUNIO Y ADJUDICACION AGOSTO Y REGISTRO EN AGOSTO, INICIAL EN AGOSTO, FINAL EN DICIEMBRE </t>
  </si>
  <si>
    <t xml:space="preserve">ADQUISICION  INSTALACION  Y PUESTA EN FUNCIOAMIENTO  DE EQUIPOS DE IDENTIFICACION </t>
  </si>
  <si>
    <t>RADICACION EN ADMINISTRATIVA EN ABRIL, DEFINITIVOS  MAYO, ADJUDICACION JULIO, INICIO AGOSTO, FINALIZACION NOVIEMBRE</t>
  </si>
  <si>
    <t>240906006MANTENIMIENTO Y CONSERVACION DE EQUIPOS DE SEGURIDAD AEROPORTUARIA</t>
  </si>
  <si>
    <t xml:space="preserve">MANTENIMIENTO PREVENTIVO Y CORRECTIVO PARA LOS EQUIPOS DE RAYOS X  Y DETECTORES DE METALES  CON SUS CORRESPONDIENTES KITS DE REPUESTOS </t>
  </si>
  <si>
    <t xml:space="preserve">LA APROPIACION DE MANTENIMIENTO DE SISTEMAS DE IDENTIFICACION SE  REALIZARA  TP   (174  MILLONES)  A MANTENIMIENTO DE CONTROLES DE ACCESOS E INCENDIOS.  SE DEJA HOLGURA DE 50 MILLONES EN  LO  PROGRAMADO  EN LAS  METAS DE  VICEPRESIDENCIA  DE  MAYO A  JULIO   DEBIDO A LA INCERTIDUMBRE EXISTENTE  AL VALOR PROPUESTO POR LOS OFERENTES, EN CASO DE EXISTIR EXCEDENTES DE CONTRATACION SE ADELANTARAN LOS ESTUDIOS DE NECESIDADES PARA SU UTILIZACIÓN </t>
  </si>
  <si>
    <t xml:space="preserve">MAQUINAS L3, RADICADO EN ADMINISTRATIVA 4300-418-2017005853 9 DE MARZO, POR EXCLUSIVIDAD </t>
  </si>
  <si>
    <t xml:space="preserve">MAQUINAS RAPISCAN EL PROYECTO ESTA EN REVISION POR PARTE DE LA DIRECCION DE SEGURIDAD, NO SE  CUMPLE POR FALTA DE PERSONAL YA QUE LOS FUNCIONARIOS ESTAN ATENDIENDO EL TEMA DE LA AUDITORIA USAP, UNA SOLA PERSONA ESTRUCTURANDO PROYECTOS.  </t>
  </si>
  <si>
    <t>EN ADMINSITRATIVA EN ABRIL, DEFINITIVOS MAYO, ADJUDICACION JUNIO, INICIO EN JUNIO, FINALIZACION DICIEMBRE</t>
  </si>
  <si>
    <t xml:space="preserve">MANTENIMIENTO PREVENTIVO Y CORRECTIVO DE LOS CIRCUITOS CERRADOS DE TELEVISION  Y LOS SISTEMAS DE COMUNICACIONES  CON SUS CORRESPONDIENTES  KITS DE  REPUESTOS </t>
  </si>
  <si>
    <t xml:space="preserve">NO SE  CUMPLE POR FALTA DE PERSONAL YA QUE LOS FUNCIONARIOS ESTAN ATENDIENDO EL TEMA DE LA AUDITORIA USAP, UNA SOLA PERSONA ESTRUCTURANDO PROYECTOS.  </t>
  </si>
  <si>
    <t>EN ADMINISTRATIVA ENMAYO, DEFINITIVOS MAYO, ADJUDICACION JUNIO, INICIO EN JUNIO, FINALIZACION DICIEMBRE</t>
  </si>
  <si>
    <t xml:space="preserve">MANTENIMIENTO DE EQUIPOS DE IDENTIFICACION  CON SUS CORRESPONDIENTES KITS DE REPUESTOS </t>
  </si>
  <si>
    <t>ESTOS RECURSOS DE VAN A TRASLADAR AL PROCESO DE MANTO DE MAQUINAS RAPISCAN</t>
  </si>
  <si>
    <t>MANTENIMIENTO CONTROL DE ACCESOS E INCENDIOS</t>
  </si>
  <si>
    <t>SE REALIZARON LOS ESTUDIOS PREVIOS  PARA MANTO DE EQUIPOS DEL NEAA, PERO NO SE VA A HACER EL PROYECTO PORQUE NO ES COMPETENCIA DEL AREA, SE VAN A ASIGNAR LOS RECURSOS A LA REGIONAL CUNDINAMARCA</t>
  </si>
  <si>
    <t>240906004ADQUISICION DE SERVICIOS DE SEGURIDAD PARA EL CONTROL Y OPERACIÓN DE LOS SISTEMAS DE SEGURIDAD AEROPORTUARIA Y AYUDAS A LA NAVEGACION AEREA.</t>
  </si>
  <si>
    <t>CONTRATACION DE SERVICIOS DE SEGURIDAD DESTINADOS A LA OPERACION DE SEGURIDAD AEROPORTUARIA Y PROTECCION DE PERIMETROS EN AEROPUERTOS Y ESTACIONES AERONAUTICAS.</t>
  </si>
  <si>
    <t xml:space="preserve">LA DIFERENCIA ENTRE EL VALOR DE LA VIGENCIA FUTURA UTILIZADA Y EL VALOR APROPIADO SE UTILIZARÁ </t>
  </si>
  <si>
    <t>CONTRATOS EN EJECUCION CON VF</t>
  </si>
  <si>
    <t>VIGILANCIA ADMINISTRATIVA</t>
  </si>
  <si>
    <t>VALOR   PROYECTADO  A   UTILIZAR   EN EL REAJUSTE POR REFORMA TRIBUTARIA  IVA DEL 16% AL 19%</t>
  </si>
  <si>
    <t>ADQUISICION DE SERVICIOS DE VIGILANCIA  TECNICA PARA LAS ESTACIONES AERONAUTICAS.</t>
  </si>
  <si>
    <t>REGIONALES</t>
  </si>
  <si>
    <t>SE VAN A DESIGNAR LOS RECURSOS PARA TRASLADAR A ADQUISICION CCTV</t>
  </si>
  <si>
    <t>INSUMOS ELEMENTOS POLICIA</t>
  </si>
  <si>
    <t xml:space="preserve">convenio  interistitucional polinal </t>
  </si>
  <si>
    <t>SE ESTAN REALIZANDO MESAS DE TRABAJO PARA DEFINIR NECESIDADES Y SUSCRIBIR EL CONVENIO Y COMO SE VAN A ASIGNAR LOS RECURSOS. REGIONALIZACION DE RECURSOS. NOTA: ESTOS PROYECTOS DEBEN SER COORDINADOS CON LA DSSA</t>
  </si>
  <si>
    <t>REALIZACION SIMULACROS</t>
  </si>
  <si>
    <t xml:space="preserve">SE REALIZARON LOS ESTUDIOS PREVIOS Y SE RADICO EL PROYECTO EN ADMINISTRATIVA  EL 21 DE FEBRERO 4001-250-2017004248, QUIEN SOLICITO REVISAR ESTUDIO DE MERCADO POR LO CUAL SE ENCUENTRA EN AJUSTE DE LAS OBSERVACIONES,  </t>
  </si>
  <si>
    <t xml:space="preserve">AERONAUTICA CIVIL
Cronogramas de Inversión
Dependencia: GRUPO DE  SALUD  OCUPACIONAL  Y  BIENESTAR  </t>
  </si>
  <si>
    <t>320608001 
APLICACIÓN DE LOS PROGRAMAS DE SALUD OCUPACIONAL</t>
  </si>
  <si>
    <t>ADQUISICION DE ELEMENTOS DE PROTECCION PERSONAL</t>
  </si>
  <si>
    <t>No aplica</t>
  </si>
  <si>
    <t>Marzo</t>
  </si>
  <si>
    <t>Abril</t>
  </si>
  <si>
    <t xml:space="preserve">Julio </t>
  </si>
  <si>
    <t>Agosto</t>
  </si>
  <si>
    <t>Septiembre</t>
  </si>
  <si>
    <t>Octubre</t>
  </si>
  <si>
    <t>Compromisos Acumulados VP</t>
  </si>
  <si>
    <t>Obligaciones Acumulados VP</t>
  </si>
  <si>
    <t>Julio</t>
  </si>
  <si>
    <t>Radicado en Dirección Administrativa</t>
  </si>
  <si>
    <t>Noviembre</t>
  </si>
  <si>
    <t>Contrato adjudicado</t>
  </si>
  <si>
    <t>Diciembre</t>
  </si>
  <si>
    <t xml:space="preserve">ADQUISICION DE EQUIPOS PARA EL DESARROLLO  DEL PROGRAMA DE SALUD OCUPACIONAL  </t>
  </si>
  <si>
    <t>ADQUISICION DE ELEMENTOS DE ERGONOMIA</t>
  </si>
  <si>
    <t>MANTENIMIENTO DE EQUIPOS DE SALUD OCUPACIONAL</t>
  </si>
  <si>
    <t>CONTRATAR SERVICIOS MEDICOS PARA EL PROGRAMA DE SALUD OCUPACIONAL</t>
  </si>
  <si>
    <t>Febrero</t>
  </si>
  <si>
    <t xml:space="preserve">Abril </t>
  </si>
  <si>
    <t xml:space="preserve">CONTRATAR PROGRAMAS DE INTERVENCION EN VIGILANCIA EPIDEMIOLOGICA </t>
  </si>
  <si>
    <t>Mayo</t>
  </si>
  <si>
    <t>CONTRATAR SERVICIOS DE ACONDICIONAMIENTO FISICO  EN LAS INSTALACIONES DE LA ENTIDAD</t>
  </si>
  <si>
    <t>CONTRATAR ACTIVIDADES DE INTERVENCION PARA LA PREVENCION EN EL USO DE ALCOHOL Y SUSTANCIAS PSICOACTIVAS</t>
  </si>
  <si>
    <t>PROGRAMA PARA EL DIAGNOSTICO INTERVENCION Y FORTALECIMIENTO DEL CLIMA LABORAL EN LA ENTIDAD</t>
  </si>
  <si>
    <t>AQUISICION DE BOTIQUINES E INSUMOS PARA BOTIQUINES</t>
  </si>
  <si>
    <t>septiembre</t>
  </si>
  <si>
    <t>ADQUISICION DE ELEMENTOS PARA BRIGADAS DE EMERGENCIA</t>
  </si>
  <si>
    <t>En etapa de cotización</t>
  </si>
  <si>
    <t xml:space="preserve">CONTRATAR ACTIVIDADES DE SEÑALIZACION Y DEMARCACION </t>
  </si>
  <si>
    <t>EVENTOS DEPORTIVOS CON DOTACIÓN</t>
  </si>
  <si>
    <t>Junio</t>
  </si>
  <si>
    <t>VACACIONES RECREATIVAS PARA HIJOS DE FUNCIONARIOS DE ENTIDAD(MITAD DE AÑO, SEMANA DE RECESO Y FIN DE AÑO)</t>
  </si>
  <si>
    <t>PREPARACIÓN AL FUTURO PENSIONADO</t>
  </si>
  <si>
    <t>DOTACION CENTROS VACACIONALES</t>
  </si>
  <si>
    <t>TOTAL PRESUPUESTO SALUD OCUPACIONAL</t>
  </si>
  <si>
    <t xml:space="preserve">Recursos Por Regional </t>
  </si>
  <si>
    <t xml:space="preserve">Dirección Regional </t>
  </si>
  <si>
    <t xml:space="preserve">Valor </t>
  </si>
  <si>
    <t xml:space="preserve">% Participación </t>
  </si>
  <si>
    <t>UNIDAD ADMINISTRATIVA ESPECIAL DE AERONAUTICA CIVIL
Cronograma de Inversión - 2017
Dependencia: CENTRO DE ESTUDIOS DE CIENCIAS AERONAUTICAS - CEA</t>
  </si>
  <si>
    <t>249906005 CAPACITACIÓN PERSONAL TÉCNICO Y ADMINISTRATIVO</t>
  </si>
  <si>
    <t>EVENTOS DE CAPACITACIÓN TALES COMO , CURSOS, SEMINARIOS, TALLERES, CONFERENCIAS  Y OTROS.</t>
  </si>
  <si>
    <t>BOGOTA</t>
  </si>
  <si>
    <t>EL EVENTO DE CAPACITACIÓN QUE ACTUALMENTE DESARROLLA IATA CONTEMPLA UN ITEM DE CAPACITACIÓN EN COMPETENCIA LINGÜÍSTICA, EL CUAL SE PLANTEÓ LA POSIBILIDAD DE ADICIONAR AL CONTRATO INICIAL 500 MILLONES PARA CUBRIR LA CAPACITACIÓN DE 300 CONTROLADORES QUE FALTARÍAN PARA CUMPLIR EL COMPROMISO DE NIVEL IV;  EL DÍA 4 DE ABRIL EN REUNIÓN CON EL SECRETARIO GENERAL DR. AZA MANIFESTÓ LA IMPOSIBILIDAD DE ADICIONAR EL CONTRATO Y SE CONCLUYÓ QUE SE DEBE ADELANTAR LA CONTRATACIÓN DIRECTAMENTE POR EL CEA.</t>
  </si>
  <si>
    <t>PARA ESTE PROCESO LOS ESTUDIOS PREVIOS  SE PRESENTAN EN ABRIL, LA RADICACIÓN EN ADMINISTRAIVA EN ABRIL Y LA FECHA DE ADJUDICACIÓN SE ESTIMA PARA MAYO.</t>
  </si>
  <si>
    <t>ESTUDIOS PREVIOS REALIZADOS</t>
  </si>
  <si>
    <t xml:space="preserve">JUNIO </t>
  </si>
  <si>
    <t xml:space="preserve">JULIO </t>
  </si>
  <si>
    <t xml:space="preserve">AGOSTO </t>
  </si>
  <si>
    <t>SEPTIEMBRE</t>
  </si>
  <si>
    <t xml:space="preserve">SERVICIOS INHERENTES AL RECONOCIMIENTO INSTITUCIONAL, PERSONERIA JURIDICA Y APROBACION DE REGISTROS METODOLOGIA TRAINAIR PLUS  </t>
  </si>
  <si>
    <t xml:space="preserve">MARZO A SEPTIEMBRE </t>
  </si>
  <si>
    <t>LA NOTIFICACION DEL MIN DE EDUCACION SE PRODUJO EN SENTIDO NEGATIVO . POR LO TANTO SE APLAZA HASTA CUMPLIR CON LOS REQUERIMIENTOS</t>
  </si>
  <si>
    <t>CONTRATACIÓN DOCENTES ASESORES PROFESIONALES Y EXPERTOS ACADEMICOS Y AUXILIARES DE LABORATORIO PARA EL DESARROLLO DE PROGRMAS ACADEMICOS EN LAS AREAS DE  ATS,AIS/COM/MET, ATSEP, BOMBEROS AERONAUTICOS,CARTOGRAFIA,INGLES,SEGURIDAD OPERACIONAL, OPERACIONES AEROPORTUARIAS Y SEGURIDAD DE LA AVIACION CIVIL, ENTRE OTROS .</t>
  </si>
  <si>
    <t>ENERO</t>
  </si>
  <si>
    <t>EN EL PRIMER TRIMESTRE  SE COMPROMETIERON $2819 MILLONES DE PESOS Y SE OBLIGARON $263,7 MILLONES</t>
  </si>
  <si>
    <t xml:space="preserve">REALIZACION ACTIVIDADES DE BIENESTAR RECREATIVAS, CULTURALES, DEPORTIVAS, EDUCATIVAS </t>
  </si>
  <si>
    <t>ADQUISICION KIT DE HERRAMIENTAS PARA ELECTRONICA</t>
  </si>
  <si>
    <t xml:space="preserve">ABRIL </t>
  </si>
  <si>
    <t>ELABORADOS LOS ESTUDIOS PREVIOS</t>
  </si>
  <si>
    <t xml:space="preserve">ADQUSICION DE LICENCIAS SOFWARE MICROSTATION </t>
  </si>
  <si>
    <t xml:space="preserve">ADQUISICION SIMULADOR DE AERÓDROMO CONVENCIONAL MAQUETA </t>
  </si>
  <si>
    <t xml:space="preserve">ADQUSICION PRUEBAS SICOLOGICAS PARA CURSOS EN EL CEA </t>
  </si>
  <si>
    <t xml:space="preserve">ADQUISICION EQUIPO Y ACCESORIOS PARA AUDIOVISUALES </t>
  </si>
  <si>
    <t xml:space="preserve">ADQUISICION KIT DE ADAPTADORES COAXIALES UNVERSAL PARA PROPOSITO GENEREAL </t>
  </si>
  <si>
    <t>ADQUISICION MANUALES , DOCUMENTOS OACI, LIBROS BIBLIOTECA, RENOVACION Y SUSCRIPCIONES INVESTIGACION, MATERIALES Y SUMINISTRROS IMPRESIÓN Y PUBLICACIONES PROPIOS DE LA ACTIVIDAD ACADEMICA</t>
  </si>
  <si>
    <t xml:space="preserve">MAYO </t>
  </si>
  <si>
    <t>MANTENIMIENTO Y ADECUACION DE AULAS, LABORATORIOS, BIBLIOTECA, Y DEMAS INSTALACIONES DEL CEA</t>
  </si>
  <si>
    <t xml:space="preserve">MANTENIMIENTO PREVENTIVO Y CORRECTIVO DE EQUIPOS Y ELEMENTOS PROPIOS DE LA ENSEÑANZA ( INCLUYE REPUESTOS ) TALES COMO : SIMULADOR AERÓDROMO INDRA, EQUIPOS DE ENTRENAMIENTO TELECO, ELECTRONICA, ELECTRICIDAD MEDICION, GIMNASIO </t>
  </si>
  <si>
    <t>AUXILIOS DE VIAJE PARA CAPACITACIÓN FUNCIONARIOS</t>
  </si>
  <si>
    <t>SE COMPROMETIRON Y OBLIGARON $400 MILLONES DURANTE EL MES DE FEBRERO</t>
  </si>
  <si>
    <t>AERONAUTICA CIVIL
Cronogramas de Inversión
Dependencia: DIRECCION DE DESARROLLO AEROPORTUARIO- SSO</t>
  </si>
  <si>
    <t>UBICACIÓN
(sitio donde se desarrolla el gasto)</t>
  </si>
  <si>
    <t>VALOR ESTIMADO DEL PROCESO
(millones)</t>
  </si>
  <si>
    <t>CUMPLIMIENTO PRIMER TRIMESTRE</t>
  </si>
  <si>
    <t>SI, NO o No Aplica (En ejecucion por via VF autorizada año inm anterior)</t>
  </si>
  <si>
    <t xml:space="preserve">CUMPLIMIENTO </t>
  </si>
  <si>
    <t>ANALISIS</t>
  </si>
  <si>
    <t>No requiere. Contrato en ejecución con vigencias aprobadas 2014-2017</t>
  </si>
  <si>
    <t>Corresponde con vigencias comprometidas en contrato en ejeución</t>
  </si>
  <si>
    <t>Bucaramanga (Adición al contrato de obra)</t>
  </si>
  <si>
    <t>No se va a construir torre de control nueva</t>
  </si>
  <si>
    <t>Se redistribuiran los recursos en otros proyectos del programa de construccion</t>
  </si>
  <si>
    <t>No requiere. Contrato de Concesión en ejecución.</t>
  </si>
  <si>
    <t>Corresponde con vigencias comprometidas en contrato de concesión</t>
  </si>
  <si>
    <t>Yopal (adición a los contratos de obra e interventoria en ejecución)</t>
  </si>
  <si>
    <t>En febrero el CAMP aprobó la adición y se encuentra en tramite de legalización</t>
  </si>
  <si>
    <t>Ibague (adición a los contratos de obra e interventoria en ejecución)</t>
  </si>
  <si>
    <t>Se adicionó en enero por valor de 22.569 millones. Se encuentra en ejecución</t>
  </si>
  <si>
    <t>No requiere. Contrato en ejecución con vigencias aprobadas 2014-2016. Es adicion al contrato existente</t>
  </si>
  <si>
    <t>Corresponde con vigencias comprometidas en contrato en ejecución</t>
  </si>
  <si>
    <t>Leticia (adición a los contratos de obra e interventoria en ejecución)</t>
  </si>
  <si>
    <t>Se adiciona el contrato en ejecucion con 15.000 millones. El saldo se redistribuirá.</t>
  </si>
  <si>
    <t>Pasto (adición a los contratos de obra e interventoria en ejecución)</t>
  </si>
  <si>
    <t>Se adicionó en febrero por 12,428 millones. Constrato en ejecución</t>
  </si>
  <si>
    <t>Una vez revisados los Diseños entregados, se presenta la necesidad de adquirir un predio adyacente, el cual no estaba contemplado. Se presento solicitud al Grupo de Inmuebles</t>
  </si>
  <si>
    <t>Se reprogramará la intervención, considerando la alternativa de solicitar Vigencias Futuras</t>
  </si>
  <si>
    <t>Providencia (adición a los contratos de obra e interventoria en ejecución)</t>
  </si>
  <si>
    <t>El contrato se encentra suspendido</t>
  </si>
  <si>
    <t>Los recursos se redistribuiran debido a que no se es posible ejecutarlos en la vigencia, como consecuencia de la suspención actual.</t>
  </si>
  <si>
    <t>ANI entregó tardiamente los ajustes de los diseños Fase II.</t>
  </si>
  <si>
    <t>Se continuará con el proyecto considernado la alternativa de vigencias futuras</t>
  </si>
  <si>
    <t>Para este aeropuerto se consideraron intervenciones en el Lado aire y en el ado tierra. La intervencion del lado tierra se segmentó en dos fases. Se publicó la Fase I.</t>
  </si>
  <si>
    <t>Se reprogramarán los recursos de acuerdo con el proceso de la Fase II del lado tierra y del lado aire.</t>
  </si>
  <si>
    <t>Contratos de Prestación de Servciios Profesionales Independientes. Contratación Directa.</t>
  </si>
  <si>
    <t>Se contrató personal de apoyo mediante OPS</t>
  </si>
  <si>
    <t>Los proyectos de estudios y diseños priorizados se encuentran en formulación</t>
  </si>
  <si>
    <t>Se reprogramará la actividad</t>
  </si>
  <si>
    <t>Provisión para atender gastos por evento</t>
  </si>
  <si>
    <t>Corresponde a solicitud del Area de Seguros de la Entidad</t>
  </si>
  <si>
    <t>No se ha publicado el documento definitivo de Pliegos de Condiciones, porque se requiere el acta de recibo final del contrato precedente</t>
  </si>
  <si>
    <t>Se adelanta la gestion para suscribir el acta de recibo final que está pendiente</t>
  </si>
  <si>
    <t>Se adicionó el contrato de nterventoria vigente con 840 millones.</t>
  </si>
  <si>
    <t>No requiere publicación</t>
  </si>
  <si>
    <t>El convenio no se suscribirá. Los recursos seran ejecutados por el nivel central</t>
  </si>
  <si>
    <t>Sujeto a programación de la Dirección regional Aeronáutica</t>
  </si>
  <si>
    <t>Se adicionarán recursos a la asregionales aeronauticas</t>
  </si>
  <si>
    <t>R. Meta</t>
  </si>
  <si>
    <t>R. Valle</t>
  </si>
  <si>
    <t>No se ejecutará como estaba previsto. Se asignaron estos recursos a las direcciones regionales</t>
  </si>
  <si>
    <t>Se reprogramaran los recursos</t>
  </si>
  <si>
    <t>Se encuentra en la oficina administrativa</t>
  </si>
  <si>
    <t>Se estructuró un proyecto por menor valor. No se ha autorizado la radicación en Administrativa.</t>
  </si>
  <si>
    <t>Se redistribuiran los recursos</t>
  </si>
  <si>
    <t>Se estructuró un proyecto por menor valor. Pendiente radicación en Administrativa.</t>
  </si>
  <si>
    <t>Se redistribuirán los recursos</t>
  </si>
  <si>
    <t>No se ejecutará el proyecto. Se cambia por Pitalito</t>
  </si>
  <si>
    <t>Radicado en Oficina Administrativa</t>
  </si>
  <si>
    <t>En formulación. Pendiente radicación</t>
  </si>
  <si>
    <t>Publicado en SECOP</t>
  </si>
  <si>
    <t>Se redistribuyen los recursos</t>
  </si>
  <si>
    <t>No requiere. Contrato en ejecución con vigencias aprobadas hasta 2017</t>
  </si>
  <si>
    <t>No requiere. Contrato en ejecución con vigencias aprobadas hasta 2018</t>
  </si>
  <si>
    <t xml:space="preserve">En formulacion. </t>
  </si>
  <si>
    <t>Reprogramación de fechas</t>
  </si>
  <si>
    <t>Adicion a contrato en ejecución</t>
  </si>
  <si>
    <t>Se distribuyo el recurso en las Direcciones Regionales</t>
  </si>
  <si>
    <t>En formulación</t>
  </si>
  <si>
    <t>Se reprograman las fechas</t>
  </si>
  <si>
    <t>Se adiciono contrato en ejecución</t>
  </si>
  <si>
    <t>No se ejecuta, porque el edificio sera demolido</t>
  </si>
  <si>
    <t>En formulacion</t>
  </si>
  <si>
    <t>Se reprograman fechas</t>
  </si>
  <si>
    <t>ESTUDIO DE IMPACTO AMBIENTAL BUENAVENTURA</t>
  </si>
  <si>
    <t>VALOR TOTAL DE LAS INVERSIONES</t>
  </si>
  <si>
    <t>AERONAUTICA CIVIL
Cronogramas de Inversión
Dependencia: SECRETARIA  GENERAL- GRUPO DE INMUEBLES</t>
  </si>
  <si>
    <t xml:space="preserve">Visita al área adquirir </t>
  </si>
  <si>
    <t xml:space="preserve">Elaboración del plano </t>
  </si>
  <si>
    <t xml:space="preserve">Recopilación y Solicitud de documentos de titulación  </t>
  </si>
  <si>
    <t>Estudio de Titulación</t>
  </si>
  <si>
    <t xml:space="preserve">Solicitud del  Avalúo </t>
  </si>
  <si>
    <t>Solicitud CDP</t>
  </si>
  <si>
    <t xml:space="preserve">Oferta a propietario/ Notificación </t>
  </si>
  <si>
    <t>Elaboracion minuta de escritura pública de compraventa</t>
  </si>
  <si>
    <t xml:space="preserve">Protocolización escritura pública  e Inscripción en Oficina de Instrumentos Públicos </t>
  </si>
  <si>
    <t xml:space="preserve">Fecha prevista para el registro Presupuestal </t>
  </si>
  <si>
    <t>OBSERVACIONES (AJUSTES SOLICITADOS  POR AREA)</t>
  </si>
  <si>
    <t>112608001 ADQUISICION  TERRENOS PARA  CONTRUCCION Y  AMPLIACION DE AEROPUERTOS</t>
  </si>
  <si>
    <t>ADQUISICIÓN DE LOS LOTES UBICADOS EN EL ÁREA DEL PROYECTO DE EXPANSION DEL AEROPUERTO EL EMBRUJO DE PROVIDENCIA - ZODME CON VIGENCIA  FUTURA</t>
  </si>
  <si>
    <t>AEROPUERTO DE PROVIDENCIA</t>
  </si>
  <si>
    <t xml:space="preserve">Enero  2017-  YA CUENTA CON REGISTRO PRESUPUESTAL DE ACUERDO A VIGENCIA FUTURA APROBADA </t>
  </si>
  <si>
    <t>RADICADO EN CUENTAS POR PAGAR 15-MARZO 2017
2017006449_SOLICITUD PAGO LOTE ZODME
24-MARZO DE 2017
SE EFECTUO EL RESPECTIVO PAGO</t>
  </si>
  <si>
    <t xml:space="preserve">ADQUISICIÓN DE LOS LOTES UBICADOS EN EL ÁREA DEL PROYECTO DE EXPANSION DEL AEROPUERTO EL EMBRUJO DE PROVIDENCIA </t>
  </si>
  <si>
    <t xml:space="preserve">EN PROCESO DE RECOPILACIÓN INFORMACION PARA INICIAR ESTUDIO DE TITULACIÓN  </t>
  </si>
  <si>
    <t>ADQUISICIÓN DE LOS PREDIOS NECESARIOS PARA LA IMPLEMENTACIÓN DEL PLAN MAESTRO DEL AEROPUERTO DE TOLÚ</t>
  </si>
  <si>
    <t>AEROPUERTO DE TOLÚ</t>
  </si>
  <si>
    <t>ADQUISICIÓN DE LOS PREDIOS NECESARIOS PARA LA IMPLEMENTACIÓN DEL PLAN MAESTRO DEL AEROPUERTO DE EL CARAVAN DE YOPAL</t>
  </si>
  <si>
    <t xml:space="preserve">AEROPUERTO DE YOPAL </t>
  </si>
  <si>
    <t>CONTRATACIÓN DE LOS AVALÚOS DE PREDIOS QUE REQUIERA AQUIRIR LA ENTIDAD</t>
  </si>
  <si>
    <t>27/02/2017
(Radicación proyecto Dirección Administrativa)</t>
  </si>
  <si>
    <t>17/04/2017
(Fecha en la cual ya debe de estar legalizado el contrato para pagar mediante actas parciales)</t>
  </si>
  <si>
    <t xml:space="preserve">5-ABRIL-2017
CONTRATO EN PROCESO DE PREFECCIONAMIENTO CON EL IGAC POR VALOR DE $ 50. MILLONES CON BASE EN LA PLANEACION EFECTUADA POR ESTE GRUPO. </t>
  </si>
  <si>
    <t xml:space="preserve">Se solicita ampliacion de fecha para registro presupuestal hasta el 28 de abril -2017 por receso semana santa. 
Se solicita el cambio de la meta de ejecución presupuestal, como se envío incialmente en el detallado mensual, comprometiendo 50 millones en abril y 50 millones en octubre. </t>
  </si>
  <si>
    <t>TOTAL ASIGNADO</t>
  </si>
  <si>
    <t>AERONAUTICA CIVIL
Cronogramas de Inversión
Dependencia: Secretaría General</t>
  </si>
  <si>
    <t>510608004 ASESORIA Y SERVICIOS DE CONSULTORIA</t>
  </si>
  <si>
    <t xml:space="preserve">ASESORIAS PARA EL FORTALECIMIENTO </t>
  </si>
  <si>
    <t>15/01/2017
30/11/2017</t>
  </si>
  <si>
    <t>CUMPLIDO</t>
  </si>
  <si>
    <t xml:space="preserve">Se realizó el compromiso presupuestal de $3.828 millones de pesos para Asesorías para fortalecimiento institucional. </t>
  </si>
  <si>
    <t xml:space="preserve">ASESORIAS PARA PLANES MAESTROS </t>
  </si>
  <si>
    <t xml:space="preserve">Se realizó el compromio presupuestal de $486 millones de pesos para Asesorías para la elaboración y actualización de los planes maestros de los aeropuertos. </t>
  </si>
  <si>
    <t>De los $490 millones presupuestados se comprometerion $486 millones. De acuerdo a lo anterior se solicita que los recursos sobrandtes, es decir $4 millones de pesos, inlcuirlos en lla actividad "Asesorías para el fortalecimiento institucional".</t>
  </si>
  <si>
    <t xml:space="preserve">PLAN MAESTRO ORINOQUIA </t>
  </si>
  <si>
    <t>Se realizan pliego de condiciones y fue radicado en la Dirección Administrativa el 28-03-17 mediante ADI No. 2017007382 del 27/03/2017</t>
  </si>
  <si>
    <t xml:space="preserve">Teniendo en cuenta que pueden demorarse los trámites precontractuales, se solicita modificar la fecha de registro presupuestal para el  30 de junio 2017. </t>
  </si>
  <si>
    <t xml:space="preserve">PLAN MAESTRO AMAZONÍA </t>
  </si>
  <si>
    <t>Se proyectó la solicitud de Vigencia futura y se encuentra bajo la revisión de la Oficina Asesora de Planeación desde el pasado 14-03-17</t>
  </si>
  <si>
    <t xml:space="preserve">Se solicita cambiar fecha registro presupuestal para el 30 de septiembre de 2017, debido al tiempo necesario para el diligencimianeto y tramite de solicitud de Vigencias Futuras, la cual debe ser aprobada por el DNP y el MHCP. 
De igual manera dicho requerimineto fue remitido el pasado 14 de marzo a la Oficina Asesora de Planeación para su respectiva revisión, la cual fue revisada por esa dependencia emitiendo observaciones, las cuales fueron ajustadas y remitidas por correo electrónico el día 23 de marzo. </t>
  </si>
  <si>
    <t>PLAN MAESTRO PACÍFICO</t>
  </si>
  <si>
    <t xml:space="preserve">PLAN MAESTRO ORIENTE </t>
  </si>
  <si>
    <t xml:space="preserve">TOTAL </t>
  </si>
  <si>
    <t>ÁREA</t>
  </si>
  <si>
    <t>SUB DIRECCIÓN GENERAL</t>
  </si>
  <si>
    <t>TELECOMUNICACIONES</t>
  </si>
  <si>
    <t>DIRECCIÓN REGIONAL AERONÁUTICA ANTIOQUIA</t>
  </si>
  <si>
    <t>DIRECCIÓN REGIONAL AERONÁUTICA VALLE</t>
  </si>
  <si>
    <t>DIRECCIÓN REGIONAL AERONÁUTICA NORTE DE SANTANDER</t>
  </si>
  <si>
    <t>DIRECCIÓN REGIONAL AERONÁUTICA META</t>
  </si>
  <si>
    <t>DIRECCIÓN REGIONAL AERONÁUTICA CUNDINAMARCA</t>
  </si>
  <si>
    <t>CRONOGRAMAS DE  INVERSION  2016</t>
  </si>
  <si>
    <t>% COMP</t>
  </si>
  <si>
    <t>CENTRO  DE  ESTUDIOS  AERONAUTICOS</t>
  </si>
  <si>
    <t xml:space="preserve">SECRETARÍA GENERAL </t>
  </si>
  <si>
    <t>DIRECCIÓN DE TALENTO HUMANO</t>
  </si>
  <si>
    <t>DIRECCIÓN DE INFORMÁTICA</t>
  </si>
  <si>
    <t>DIRECCIÓN REGIONAL AERONÁUTICA ATLÁNTICO</t>
  </si>
  <si>
    <t>SECRETARIA SISTEMAS OPERACIONALES</t>
  </si>
  <si>
    <t>MODIFICARON FORMATO</t>
  </si>
  <si>
    <t xml:space="preserve"> CUMPLE</t>
  </si>
  <si>
    <t>ÁREA SOLICITA REPROGRAMACIÓN DE METAS  RP  PARA  SEPTIEMBRE (ADICION CONTRATO)</t>
  </si>
  <si>
    <t>SECRETARIA DE SEGURIDAD AEREA</t>
  </si>
  <si>
    <t>PARA CONTRATAR MÉDICOS PROVIDENCIA - CUMPLIMIENTO ACUERDO COMUNIDAD RAIZAL)</t>
  </si>
  <si>
    <t>SUJETO A OBRAS DE ADECUACION PARA PODER IMPLEMENTAR EL SERVICIO</t>
  </si>
  <si>
    <t>ÁREA SOLICITA REPROGRAMACIÓN DE METAS RP PARA JULIO, INICIO AGOSTO, FINALIZACIÓN OCTUBRE</t>
  </si>
  <si>
    <t>SECRETARIA DE SISTEMAS OPERACIONALES (SANIDAD)</t>
  </si>
  <si>
    <t>ACTIV-3</t>
  </si>
  <si>
    <t>ANEXA JUSTIFICACIÓN TÉCNICA, SOLICITA REPROGRAMACIÓN DE METAS  RP  PARA  31/10/207- DEL  TOTAL  PROGRAMADO  DE  7000 MILLONES  SE  REDISTRIBUYERON  ENTRE  OTRAS   ACTIVIDADES  DENTRO  DEL  MISMO  PROYECTO.</t>
  </si>
  <si>
    <t>DIRECCION DE TELECOMUNICACIONES</t>
  </si>
  <si>
    <t xml:space="preserve">SE ENCUENTRA EN ESTUDIO DE MERCADO, SE SOLICITARON COTIZACIONES EN FEBRERO PERO A  LA FECHA SOLO HAY UNA COTIZACION DEBIDO A QUE  LOS POSIBLES OFERENTES ANTES DEL 30 DE ENERO NO SE COMPROMETIAN A COTIZAR POR LA NUEVA REFORMA TRIBUTARIA, </t>
  </si>
  <si>
    <t>RADICACION EN ADMINISTRATIVA EN MAYO, PUBLICACION JUNIO, ADJUDICACION JULIO, INICIO EN AGOSTO Y FINALIZACION DICIEMBRE</t>
  </si>
  <si>
    <t xml:space="preserve">SE REALIZARON LOS ESTUDIOS PREVIOS Y SE ELABORARON  LOS FORMATOS REQUERIDOS,  PERO EN COMITÉ DE 14 DE MARZO  ADMINISTRATIVA DIJO QUE TIENE QUE PRESENTAR EN LOS NUEVOS FORMATOS POR LO CUAL SE REQUIERE AJUSTAR  </t>
  </si>
  <si>
    <t xml:space="preserve"> RADICACION EN MAYO, DEFINITIVOS MAYO, ADJUDICACION JULIO INICIO AGOSTO FINALIZACION NOVIEMBRE </t>
  </si>
  <si>
    <t xml:space="preserve">SE REALIZARON LOS ESTUDIOS PREVIOS Y SE ELABORARON LOS FORMATOS REQUERIDOS, PERO EN COMITÉ DE 14 DE MARZO  ADMINISTRATIVA DIJO QUE TIENE QUE PRESENTAR EN LOS NUEVOS FORMATOS POR LO CUAL SE REQUIERE AJUSTAR  </t>
  </si>
  <si>
    <t xml:space="preserve">SE REALIZARON LOS ESTUDIOS PREVIOS Y SE ELABORARON  LOS FORMATOS REQUERIDOS,  PERO EN COMITÉ DE 14 DE MARZO  ADMINISTRATIVA DIJO QUE TIENE QUE PRESENTAR EN LOS  NUEVOS FORMATOS POR LO CUAL SE REQUIERE AJUSTAR  </t>
  </si>
  <si>
    <t xml:space="preserve">MANTENIMIENTO PREVENTIVO Y CORRECTIVO DE LOS CIRCUITOS CERRADOS DE TELEVISION Y LOS SISTEMAS DE COMUNICACIONES  CON SUS CORRESPONDIENTES  KITS DE  REPUESTOS </t>
  </si>
  <si>
    <t xml:space="preserve">MANTENIMIENTO DE EQUIPOS DE IDENTIFICACION CON SUS CORRESPONDIENTES KITS DE REPUESTOS </t>
  </si>
  <si>
    <t>DIRECCION DE SEGURIDAD Y SUPERVISION AEROPORTUARIA</t>
  </si>
  <si>
    <t xml:space="preserve">OBJETO DEL PROCESO </t>
  </si>
  <si>
    <t xml:space="preserve">OBJETO DEL PROCESO  </t>
  </si>
  <si>
    <t xml:space="preserve">REPOSICION PARQUE AUTOMOTOR OPERACION AEROPORTUARIA VEHICULOS SEI- SAR </t>
  </si>
  <si>
    <t>DIRECCION DE DESARROLLO AEROPORTUARIO</t>
  </si>
  <si>
    <t xml:space="preserve">CONTRATACIÓN DE LOS AVALÚOS DE PREDIOS QUE REQUIERA AQUIRIR LA ENTIDAD </t>
  </si>
  <si>
    <t xml:space="preserve">CONTRATO EN PROCESO DE PREFECCIONAMIENTO CON EL IGAC POR VALOR DE $ 50. MILLONES CON BASE EN LA PLANEACION EFECTUADA POR ESTE GRUPO. </t>
  </si>
  <si>
    <t xml:space="preserve">Se solicita ampliación de fecha para registro presupuestal hasta el 28 de abril -2017 por receso semana santa.
Se solicita el cambio de la meta de ejecución presupuestal, como se envió inicialmente en el detallado mensual, comprometiendo 50 millones en abril y 50 millones en octubre. </t>
  </si>
  <si>
    <t>GRUPO INMUEBLES</t>
  </si>
  <si>
    <t>ASESORIAS Y CONSULTORIAS</t>
  </si>
  <si>
    <t>PRIMER TRIMESTRE: Se terminan los estudios preliminares de mercado y definición detallada  de especificaciones técnicas mínimas en detalle para el hardware y servicios a adquirir. Con base a lo anterior se actualizan  los estudios de costos, encontrándose que el presupuesto inicialmente asignado no es suficiente por lo que se solicita  traslado presupuestal interno entre actividades del proyecto de inversión, el cual está para aprobación del Secretario General.</t>
  </si>
  <si>
    <t>SE REQUIERE AJUSTAR EL VALOR ASIGNADO AL PROYECTO DEJANDOLO CON $ 907.916.253.</t>
  </si>
  <si>
    <t>Es decir financiar la actividad con $ 257.816.253 provenientes del presupuesto de los proyectos: Adquisición de transacciones y consultas a la base de datos RNEC ($100.000.000) +  Proyecto de adquisición de correo electrónico certificado  (70.000.000), que no se ejecutarán + El saldo sobrante del proyecto de Seguridad de la Información($67.409.854) + Saldo por redefinición para el sistema académico CEA ($29.406.399).</t>
  </si>
  <si>
    <t>Actividades realizadas: Ajustes a requerimientos de Almacén y Activos Fijos muebles, revisión con la Dirección Administrativa del avance para utilización SECOP II e impacto al Proyecto, revisión y ajustes a especificaciones técnicas de Facturación y Cuentas por Cobrar.</t>
  </si>
  <si>
    <t>Dado el requerimiento de la Dirección Financiera (documento 2017006272), se evaluaron y definieron otras alternativas diferentes enfocadas a la re implementación del actual software de JDEdwards o la implementación de una nueva versión.</t>
  </si>
  <si>
    <t>Ajustes: No se realizará trámites de VF</t>
  </si>
  <si>
    <t>Cambios al Cronograma:</t>
  </si>
  <si>
    <t>Estudios previos: 02/05/2017</t>
  </si>
  <si>
    <t>Radicación en ADM: 15/05/2017</t>
  </si>
  <si>
    <t>Publicación Definitivos: 15/06/2017</t>
  </si>
  <si>
    <t>Registro Presupuestal: 04/07/2017</t>
  </si>
  <si>
    <t>Inicio: 19/07/2017</t>
  </si>
  <si>
    <t>Final: 22/12/2017</t>
  </si>
  <si>
    <t>PRIMER TRIMESTRE: Teniendo en cuenta la cantidad (bolsa de correos electrónicos) aun existentes, y su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</si>
  <si>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Teniendo en cuenta  el estado actual de los estudios previos y los tiempos de contratación se solicita modificar las fechas así:</t>
  </si>
  <si>
    <t>Radicación en administrativa 15/05/2017</t>
  </si>
  <si>
    <t>Publicación Definitivos 15/06/2017</t>
  </si>
  <si>
    <t>Registro Presupuestal:  01/07/2017</t>
  </si>
  <si>
    <t>Inicio: 15/07/2017</t>
  </si>
  <si>
    <t>Finalización: 15/12/2017        Pondera el avance 80%</t>
  </si>
  <si>
    <t>Se requiere modificar las fechas así:</t>
  </si>
  <si>
    <t>Radicación en Administrativa: 01/06/2017</t>
  </si>
  <si>
    <t>Publicación pliegos definitivos: 20/06/2017</t>
  </si>
  <si>
    <t>Adjudicación y Registro pptal: 01/08/2017</t>
  </si>
  <si>
    <t>Fecha de inicio: 04/08/2017</t>
  </si>
  <si>
    <t>Fecha finalización: 30/12/2017</t>
  </si>
  <si>
    <t>Ppto asignado por diferencia después de adjudicado SIGA</t>
  </si>
  <si>
    <t>Radicación en Administrativa: 19/05/2017</t>
  </si>
  <si>
    <t>publicación pliegos definitivos: 07/06/2017</t>
  </si>
  <si>
    <t>Adjudicación y Registro pptal: 24/07/2017</t>
  </si>
  <si>
    <t>Fecha de inicio: 26/07/2017</t>
  </si>
  <si>
    <t xml:space="preserve">El saneamiento Contable de las obligaciones que se encuentran mediante </t>
  </si>
  <si>
    <t xml:space="preserve">el proceso de Remisibilidad. </t>
  </si>
  <si>
    <t>EJECUCIÓN DEL PROCESO  INICIAL</t>
  </si>
  <si>
    <t>EJECUCIÓN DEL PROCESO  AJUSTADO</t>
  </si>
  <si>
    <t>SEGUIMIENTO SEGUNDO TRIMESTRE</t>
  </si>
  <si>
    <t>EJECUCIÓN DEL PROCESO INICIAL</t>
  </si>
  <si>
    <t>SEGUIMIENTO   30 DE JUNIO DE 2017</t>
  </si>
  <si>
    <t>SEGUIMIENTO SEGUNDO  TRIMESTRE</t>
  </si>
  <si>
    <t>EJECUCIÓN DEL PROCESO AJUSTADO</t>
  </si>
  <si>
    <t>SEGUIMIENTO   A 3O DE JUNIO DE 2017</t>
  </si>
  <si>
    <t>ÁREA SOLICITA REPROGRAMACIÓN DE METAS RP PARA  JULIO, INICIO AGOSTO, FINALIZACIÓN OCTUBRE</t>
  </si>
  <si>
    <t xml:space="preserve">SEGUIMIENTO PRIMER TRIMESTRE </t>
  </si>
  <si>
    <t>PENDIENTE DE LA TERMINACION DE LA ADECUACION DE LAS AREAS PARA SANIDAD AEROPUERTO DE PROVIDENCIA</t>
  </si>
  <si>
    <t>PUBLICADO EN SECOP EN  25 DE MAYO, PREVISTA ADJUDICACIÓN DE ACUERDO CON EL CRONOGRAMA DE LA DIRECCION ADMINSITRATIVA PARA EL 11 DE JULIO</t>
  </si>
  <si>
    <t>Fecha de
 Finalización</t>
  </si>
  <si>
    <t>SEGUIMIENTO A JUNIO 30 DE 2017</t>
  </si>
  <si>
    <t>SEGUIMIENTO   A 30 DE JUNIO  DE 2017</t>
  </si>
  <si>
    <t>ADJUDICADO MEDIANTE RESOLUCION 01726 DE 16 DE JUNIO DE 2017</t>
  </si>
  <si>
    <t xml:space="preserve">CUMPLE </t>
  </si>
  <si>
    <t>CONTRATOS EN EJECUCION</t>
  </si>
  <si>
    <t>cumple</t>
  </si>
  <si>
    <t>EL PROPIETARIO NO ACEPTA LA OFERTA POR LO QUE SE ENVIA A EXPROPIACION A JURIDICA</t>
  </si>
  <si>
    <t>PENDIENTE DE ENTREGA DE AVALUOS POR PARTE DEL IGAC</t>
  </si>
  <si>
    <t xml:space="preserve">CONTRATO EN EJECUCION </t>
  </si>
  <si>
    <t>CUMPLIDO PRIMER TRIMESTRE</t>
  </si>
  <si>
    <t xml:space="preserve">ESTE PROYECTO SE DESARROLLA CON CONVENIO INTERADMINSITRATIVO CON EL MUNICIPIO DE PEREIRA, QUE SE ENCUENTRA EN EJECUCION, LO CORRESPONDIENTE A LA ADQUISICION DE EQUIPOS REQUIRIO DE TRAMITE DE VIGENCIAS FUTURAS QUE FUERON AUTORIZADAS EN MAYO, LO QUE ATRASO EL CRONOGRAMA PREVISTO.  SE ECUENTRA RADICADO EN DIRECCION ADMINISTRATIVA, POSIBLE PUBLICACION DE BORRADORES EN SEGUNDA SEMANA DE JULIO </t>
  </si>
  <si>
    <t>CONTRATO EN EJECUCION CON VIGENCIAS FUTURAS</t>
  </si>
  <si>
    <t>ESTE PROYECTO SE DESARROLLA CON CONVENIO INTERADMINSITRATIVO CON EL MUNICIPIO DE PEREIRA, QUE SE ENCUENTRA EN EJECUCION, LO CORRESPONDIENTE A LA ADQUISICION DE EQUIPOS REQUIRIO DE TRAMITE DE VIGENCIAS FUTURAS QUE FUERON AUTORIZADAS EN MAYO, LO QUE ATRASO EL CRONOGRAMA PREVISTO.  SE ECUENTRA N BORRRADORES PUBLICADOS</t>
  </si>
  <si>
    <t xml:space="preserve">131 MILLONES SE UTILIZARON PARA PAGAR DEDUCIBLE POR SINIESTROS.  $369 MILLONES SE TRASLADARON PARA ACTUALIZACION RADIOAYUDAS  </t>
  </si>
  <si>
    <t xml:space="preserve">CONTRATO No.1700039 EN EJECUCION </t>
  </si>
  <si>
    <t xml:space="preserve">CONTRATO No 17000421 MC EN EJECUCION </t>
  </si>
  <si>
    <t xml:space="preserve">CONTRATO No 17000323 H3 EN EJECUCION </t>
  </si>
  <si>
    <t xml:space="preserve">CONTRATO No 17000039A  H3 MC EN EJECUCION </t>
  </si>
  <si>
    <t>UNICO PAGO ANUAL RESOLUCION 00715 DEL 22 DE MARZO</t>
  </si>
  <si>
    <t>UNICO PAGO ANUAL RESOLUCION 00822 DEL 29 DE MARZO</t>
  </si>
  <si>
    <t>UNICO PAGO ANUAL RESOLUCION 001-2017 RTVC</t>
  </si>
  <si>
    <t>POR AJUSTE EN LA PLANEACIÓN DEBIDO A PRIORIZACION DE NECESIDADES, SE ADELANTA SOLICITUD DE VIGENCIAS FUTURAS, CDP POR $2,302 MILLONES</t>
  </si>
  <si>
    <t>CONTRATO 170000468 H3 EN EJECUCION, ADJUDICADO EN ABRIL, REGISTRO EXPEDIDO EN MAYO 23</t>
  </si>
  <si>
    <t xml:space="preserve">POR AJUSTE EN LA PLANEACIÓN DEBIDO A PRIORIZACION DE NECESIDADES NO SE REALIZARA, SE TRASLADAN RECURSOS PARA ADQUISISION DE SISTEMAS DE COMUNICACIÓN SATELITAL Y PARA ADQUISISICÓN DE RADIOENLACES DIGITALES EN LA REGIONAL ATLANTICO </t>
  </si>
  <si>
    <t>POR AJUSTE EN LA PLANEACIÓN DEBIDO A PRIORIZACION DE NECESIDADES NO SE REALIZARA, SE TRASLADAN RECURSOS PARA ADQUISICION DE EQUIPOS Y SERVICIOS RED WAN Y LAN</t>
  </si>
  <si>
    <t xml:space="preserve">POR AJUSTE EN LA PLANEACIÓN DEBIDO A PRIORIZACION DE NECESIDADES SE REALIZARON TRASLADOR PARA FINANCIAR EL PROYECTO, CDP POR $6,662 MILLONES. RADICADO EN DIRECCION ADMINISTRATIVA EN JUNIO </t>
  </si>
  <si>
    <t xml:space="preserve">EL PROYECTO SE ENCUENTRA EN ESTRUCTURACION DE PLIEGOS </t>
  </si>
  <si>
    <t>Este proyecto tiene un costo aprox de QUINCE MIL MILLONES.
ACTUALMENTE SE CUENTA EN EL RUBRO CON $1.300, MILLONES POR LO QUE SE DEBE INICIAR LA  JUSTIFICACION DEL TRASLADO DE RECURSOS POR $5,000.000.000 DEL RUBRO 24030600-16 PARA SOPORTAR EL VALOR DE LA PRESENTE VIGENCIA E INICIAR EL TRAMITE DE SOLICITUD DE VF. A LA FECHA NO HA SIDO APROBADO EL TRASLADO</t>
  </si>
  <si>
    <t>EL PROYECTO SE ENCUENTRA PENDIENTE DE ADJUDICACION PREVISTA PARA EL 11 DE JULIO</t>
  </si>
  <si>
    <t xml:space="preserve">RADICADO EN ADMINISTRATIVA, PREVISTO PUBLICAR BORRADORES EL 03 DE JULIO </t>
  </si>
  <si>
    <t xml:space="preserve">CONTRATO EN EJECUCION CON VIGENCIAS FUTURAS </t>
  </si>
  <si>
    <t xml:space="preserve">CONTRATO 17000361  EN EJECUCION </t>
  </si>
  <si>
    <t xml:space="preserve">PRIMER PROCESO DECLARADO DESIERTO, REINICIA PROCESO 27 DE JUNIO PREVISTA ADJUDICACIÓN 28 DE JULIO </t>
  </si>
  <si>
    <t xml:space="preserve">SE VA A REALIZAR SOLAMENTE YOPAL  POR $1,406 MILLONES LOS RECURSOS RESTANTES SE TRASLADARON 219 PARA ADQUISICION DE REPUESTOS Y 284 MILLONES  SILLAS TANDEM, 100 MILLONES REGIONAL ATLANTICO PARA ADQUISICION DE EQUIPOS </t>
  </si>
  <si>
    <t>EN TRAMITE SOLICITUD DE VIGENCIAS FUTURAS, VALOR CDP $3,000 MILLONES, $73 MILLONES SE TRASLADARON PARA MOTOBOMBA PARA ATENDER INUNDACIONES EN EL AEROPUERTO EDR</t>
  </si>
  <si>
    <t xml:space="preserve">PROCESO ADJUDICADO EN JUNIO 12, PENDIENTE EXPEDIDCIÓN DE REGISTRO PRESUPUESTAL </t>
  </si>
  <si>
    <t xml:space="preserve">EN PROCESO PRECONTRACTUAL  CON CDP EXPEDIDO </t>
  </si>
  <si>
    <t xml:space="preserve">ADJUDICADO EL 14 DE JUNIO POR $460,993,280, CONTRATO EN EJECUCION. $38 MILLONES EXCEDENTE DE CONTRATACION </t>
  </si>
  <si>
    <t xml:space="preserve">PROCESO DECLARADO DESIERTO, REINICIA EL 09 DE JUNIO, EL 30 DE JUNIO SE REUNE COMITÉ DE EVALUACION, PREVISTA ADJUDICACION EN JULIO </t>
  </si>
  <si>
    <t xml:space="preserve">NOVIEMBRE </t>
  </si>
  <si>
    <t>CONTRATO EN EJECUCUIN CON VIGENCIA FUTURA</t>
  </si>
  <si>
    <t xml:space="preserve">SE DEFINE REALIZACION CON SOLICITUD DE VIGENCIA FUTURA POR $2,358 MILLONES. EN TRAMITE </t>
  </si>
  <si>
    <t xml:space="preserve">SE DEFINE REALIZACION CON SOLICITUD DE VIGENCIA FUTURA POR $1,416 MILLONES. EN TRAMITE. SALDO SE TRASLADARON A DEDUCIBLES </t>
  </si>
  <si>
    <t>SE ESTAN ADELANTANDO 2 PROYECTOS UNO POR $892
 MILLONES PARA  RADAR EDR, POR EXCLUSIVIDAD PREVISTO INICIO DE EJECUCION EN SEPTIEMBRE, OTRO POR $2,518 PARA EL MANTENIMIENTO DE MODULOS Y PARTES DE SISTEMA RADAR INSTALADOS A NIVEL NAL. EN ETAPA PRECONTRACTUAL EN REVISION EN SSO, PREVISTA ADJUDICACION EN SEPTIEMBRE.  $290 MILLONES SE TRASLADARON A ADQUISICION DE REPUESTOS</t>
  </si>
  <si>
    <t xml:space="preserve">NO CUMPLE </t>
  </si>
  <si>
    <t xml:space="preserve">SE TRASLADARON $100 MILLONES PARA ADQUISICION DE REPUESTOS, SE ADELANTAN PROCESOS POR : MANTENIMIENTO PLANTA TELEFONICA POR 23 MILLONES PUBLICADO PREVISTO REGISTRO EN AGOSTO; $278 RADIOENLACES RADICADO EN ADMINISTRATIVA ; 718 MILLONES REPUESTOS SISTEMAS FREQUENTS EN ELABORACION POR EL AREA; </t>
  </si>
  <si>
    <t xml:space="preserve">NO SE REALIZA POR AJUSTES A LA PLANEACION </t>
  </si>
  <si>
    <t xml:space="preserve">SE REALIZA UN SOLO PROYECTO PARA LA ACTUALIZACION DE EQUIPOS DE INSPECCION MOVIL PARA MANTO Y CONSERVACION DE RADIOAYUDAS POR $1,600 MILLONES, EN SSO SE REVISA EN JUNIO SE RADICA EN ADMINSTRATIVA PUBLICACION PREPLIEGOS , AGOSTO ADJUDICACION INICIA EN SEPTIEMBRE </t>
  </si>
  <si>
    <t>SE REALIZA UN SOLO PROYECTO Y SE INCREMENTA EL PRESUPUESTO A $2,103,480,750 PUBLICADO BORRADORES 15 DE JUNIO  PREVISTO ADJUDICAR EN AGOSTO</t>
  </si>
  <si>
    <t xml:space="preserve">ADJUDICADO EL 15 DE JUNIO, A LA FECHA NO TIENE REGISTRO PRESUPUESTAL </t>
  </si>
  <si>
    <t>CONTRATO 17000707 H3 DEL 26 DE MAYO, EN EJECUCION. ARARACUARA QUEDO UN EXCEDENTE DE CONTRATACIÓN POR $18,000 MILLONES QUE SE VAN A TRASLADAR A REGIONAL META</t>
  </si>
  <si>
    <t xml:space="preserve">SE TRASLADARON 107 MILLONES PARA ACTIVIDAD DE MANTO EQUIPOS DE ENERGIA, REGISTROS POR 147 MILLONES Y SE TIENE UN CDP POR 73 MILLONES Y POR EJECUTAR 27 MILLONES. SE REALIZAN LOS REGISTORS A MEDIDA QUE SE REQUIERA A TRAVÉS DEL AÑO  </t>
  </si>
  <si>
    <t xml:space="preserve">RADICADO EN LA DIRECCIÓN ADMINSITRATIVA, PENDIENTE POR PUBLICAR </t>
  </si>
  <si>
    <t>EL PROCESO SE ENCUENTRA RADICADO EN LA DIRECCION ADMINISTRATIVA MEDIANTE COMUNICACIÓN  No. 4001-2017015184 EL 15/06/2017, SE ENCUENTRA PENDIENTE DE APROBACION DE VIGENCIAS FUTURAS</t>
  </si>
  <si>
    <t xml:space="preserve">RECURSOS TRASLADADOS PARA LA ACTIVIDAD DE ADQUISICION DE ELEMENTOS DE PROTECCION PERSONAL </t>
  </si>
  <si>
    <t>PROCESO EN CIERRE Y PRESENTACION DE OFERTAS 20/06/2017 Y EVALUACION, PENDIENTE DE OBSERVACIONES AL INFORME DE EVALUACION</t>
  </si>
  <si>
    <t>PROCESO RADICADO EN LA DIRECCION ADMINISTRATIVA, PENDIENTE DE PUBLICACION EN BORRADORES</t>
  </si>
  <si>
    <t>PROCESO No. 17001183 H1, PUBLICADO EN BORRADORES, PUBLICACION DEL PLIEGO DEFINITIVO 06/07/2017 SEI  Y 17000980 H2 SAR SUBASTA  28/07/2017,</t>
  </si>
  <si>
    <t xml:space="preserve">RECURSOS REGIONALIZADOS </t>
  </si>
  <si>
    <t xml:space="preserve">PROCESO No. 17001190 H3 2017 PUBLICADO EN BORRADORES </t>
  </si>
  <si>
    <t xml:space="preserve">PROCESO No. 17001189 H3 2017 PUBLICADO EN BORRADORES </t>
  </si>
  <si>
    <t>RUBRO REGIONALIZADO - REGIONAL CUNDINAMARCA</t>
  </si>
  <si>
    <t xml:space="preserve">PROCESO  17001128 H3 ADJUDICADO AUTOSERVICIO DE OCCIDENTE PENDIENTE PRESENTACION POLIZAS $17,385,321 PARA EL NIVEL CENTRAL </t>
  </si>
  <si>
    <t>ADJUDICADO COLOMBIA COMPRA EFICIENTE  16/MARZO/2017</t>
  </si>
  <si>
    <t>PROCESO 17001060 H1 EN CIERRE, PRESENTACION DE OFERTAS, EVALUACION DE LAS MISMAS, PENDIENTE DE OBSERVACIONES AL INFORME DE EVALUACION</t>
  </si>
  <si>
    <t xml:space="preserve">PROCESO PARA EJECUTAR EN NOVIEMBRE </t>
  </si>
  <si>
    <t xml:space="preserve">PROCESO 17001007 H1 ADJUDICADO Y ACEPTACION DE LA PROPUESTA  A PRODECO COLOMBIA SAS 13/06/2017 CONTRATO EN EJECUCION POR 19,943,043, EL VALOR RESTATNE SE TRASLADO AL MANTENIMIENTO DE EQUIPOS Y HERRAMIENTAS </t>
  </si>
  <si>
    <t>PROCESO  17001166 H3  PUBLICADO EN BORRADOR CIERRE EL 24/07/2017 ,</t>
  </si>
  <si>
    <t>PROCESO No. 17001063 H2, PUBLICADO EN DEFINITIVOS , CIERRE DE LA LICITACION 11/07/2017</t>
  </si>
  <si>
    <t xml:space="preserve">PROCESO PENDIENTE DE PUBLICACION EN BORRADORES PENDIENTE TRASLADO PRESUPUESTAL DNP.COMITE , </t>
  </si>
  <si>
    <t>PROCESO No. 17001187 H3 PUBLICADO EN BORRADORES</t>
  </si>
  <si>
    <t>710,809,452</t>
  </si>
  <si>
    <t xml:space="preserve">PROCESO  ADJUDICADO, PRESTACION DE SERVICIOS  FUE FIRMADO EL 12 DE ABRIL DEL 2017 CON LA FIRMA API SAS EN EJECUCION </t>
  </si>
  <si>
    <t>EL PRESENTE PROCESO SE DECLARA DESIERTO, MEDIANTE RESOLUCION No. 01761 DADO QUE NO SE PRESENTO NINGUN OFERENTE EL 21/06/2017.
PUBLICADO NUEVAMENTE EN BORRADORES 29/06/2017</t>
  </si>
  <si>
    <t>PROCESO No. 17001082 H2 de 2017 PUBLICADO EN BORRADORES</t>
  </si>
  <si>
    <t>CONTRATO EN EJECUCION PENDIENTE DEFINIR EJECUCION DEL EXCEDENTE DEL 1%</t>
  </si>
  <si>
    <t>ESTA ACTIVIDAD NO SE VA A REALIZAR, SE ESTA TRAMITANDO TRASLADO DE RECURSOS POR 852,00,000 PARA ADQUISICION DE CCTV</t>
  </si>
  <si>
    <t>Cumplimiento de la Actividad</t>
  </si>
  <si>
    <t>Detalle del Avance</t>
  </si>
  <si>
    <t>Observaciones 
Oficina de planeación</t>
  </si>
  <si>
    <t>Fue radicado en abril en la Direccion Administrativa, se debio retirar por cambio del concepto de EPP a Identificacion Institucional por orden de la Direccion General.</t>
  </si>
  <si>
    <t>Pendiente por Publicar</t>
  </si>
  <si>
    <t xml:space="preserve">Contrato  en ejecución </t>
  </si>
  <si>
    <t>Se han presentado reiteradas dificultades en la realizacion del estudio de mercado que han impedido el cumplimiento de la meta</t>
  </si>
  <si>
    <t>En publicacion de pliegos</t>
  </si>
  <si>
    <t>Contrato Adjudicado</t>
  </si>
  <si>
    <t>Contrato en ejecución</t>
  </si>
  <si>
    <t xml:space="preserve">El valor se traslado para adquisicion de equipos </t>
  </si>
  <si>
    <t>En observaciones para adjudicacion</t>
  </si>
  <si>
    <t xml:space="preserve">Contrato en ejecución </t>
  </si>
  <si>
    <t>Pendiente adjudicacion</t>
  </si>
  <si>
    <t>Pendiente ajudicación</t>
  </si>
  <si>
    <t xml:space="preserve">NO </t>
  </si>
  <si>
    <t>Se declara desierto y se encuentra en etapa de cotización de nuevos elementos</t>
  </si>
  <si>
    <t>Contrato adjudicado/pendiente otra compra</t>
  </si>
  <si>
    <t>Contrato en ejecucion</t>
  </si>
  <si>
    <t>Contratacion adjudicada</t>
  </si>
  <si>
    <t>Pendiente ajudicacion</t>
  </si>
  <si>
    <t>listo para publicar</t>
  </si>
  <si>
    <t>En proceso de cotización</t>
  </si>
  <si>
    <t>SE ADELANTA CONTRATACION DIRECTA,  SE COMPRAN PEAJES DIRECTAMENTE AL CONCESIONARIO-SE ESTIMA ADQUIRIR VALES DE PEAJES POR $19.200 MILLONES, EL SALDO $20.800 MILLONES SE ASIGANAR A REGIONAL META PARA ATENDER NECESIDADES DE MANTO RADAR.</t>
  </si>
  <si>
    <t>ESTE PROCESO RA CUENTA CON CONTRATO 
PROC MC 17000991 H1 DE 2017, FUE ADJUDICADO POR MENOR VALOR AL DEL CDP, ($44.130.555), LOS RECURSOS DISPONIBLES ($5.869.445) YA FUERON LIBERADOS Y SE VAN ASIGNAR A LA REGIONAL META, QUIEN LOS REQUIERE.</t>
  </si>
  <si>
    <t>ADJUDICADO A DATUM INGENIEROA POR VALOR DE ($1.799.743.141) CTO 17000721 H3 DE 2017- RECURSOS DISPONIBLES POR MENOR VALOR ADJUDICADO ($256.879)</t>
  </si>
  <si>
    <t>ESTRUCTURACION PLIEGOS PARA RFVISION SEGUNDA SEMANA DE JULIO- SE UTILIZARAN 25 MILLONES DELA APROPIACION, EL SALDO (15.000.000) SE ASIGNARAN A REGIONAL META PARA ATENDER NECESIDADES DE MANTO RADAR.</t>
  </si>
  <si>
    <t>EL 28 DE MARZO FUE ADJUDICADO POR ITEM A INDRA Y RAPIDEXXUS, CONTRATO 17000357 01 H2 2017, EN EJECUCION</t>
  </si>
  <si>
    <t>ACTIV-10.
ADQUISICION DE REPUESTOS PARA EL MANTENIMIENTO DE SISTEMAS METEOROLOGICOS AERONAUTICOS A NIVEL NACIONAL</t>
  </si>
  <si>
    <t>NIVEL NACIONAL</t>
  </si>
  <si>
    <t>ESTOS RECURSOS SE TRASLADARON PARA FINANCIAR EL PROYECTO DE ADQUISICION DE REPUESTOS DE METEOROLOGIA</t>
  </si>
  <si>
    <t>ASCENSORES PROC MC 17000879 H3 DE 2017- ADJUDICADO A SERIINDUSTRIALES DEL HUILA</t>
  </si>
  <si>
    <t>COMPROMETIDO, OBLIGADO Y PAGADO</t>
  </si>
  <si>
    <t>CONTRATO EN EJECUCION, PENDIENTE POR PAGOS</t>
  </si>
  <si>
    <t>CONTRATO EN EJECUCION, PENDIENTES POR PAGOS</t>
  </si>
  <si>
    <t>CONTRATO EN EJECUCION, OBLIGACION Y PAGO POR VALOR DE $ 7.578.400</t>
  </si>
  <si>
    <t>OBLIGACIÓN Y PAGO POR VALOR DE 11.454.600</t>
  </si>
  <si>
    <t>CONTRATO No. 17000932 H1 $ 7.415.125 COMPROMETIDO Y CTO No. 17001123 H1 POR VALOR DE $ 14.000.000 EN ADJUDICACIÓN, SE SOLICITARÁ REDUCCIÓN DEL SALDO POR VALOR DE $ 4.000.000 PARA CUBRIR OTRAS NECESIDADES DE LA SECRETARÍA</t>
  </si>
  <si>
    <t xml:space="preserve">SE AJUSTO PLANEACION ACORDE A PRIORIDADES Y SE TRASLADARON LOS RECURSOS A CERTIFICACION AEROMEDICA. </t>
  </si>
  <si>
    <t>COMPROMISO POR $ 2.000.000 NO HAY PAGOS</t>
  </si>
  <si>
    <t>CONTRATO EN EJECUCION, NO HAY PAGOS</t>
  </si>
  <si>
    <t>COMPROMISO POR $ 9.000.000 NO HAY PAGOS</t>
  </si>
  <si>
    <t>SE EXPIDIO EL CDP POR VALOR DE $ 10.000.000</t>
  </si>
  <si>
    <t>COMPROMISO POR $ 3.999.590 NO HAY PAGOS</t>
  </si>
  <si>
    <t>COMPROMISO POR $ 2.654.300 NO HAY PAGOS</t>
  </si>
  <si>
    <t>CONTRATO EN EJECUCION COMPROMISO POR $ 45.000.000 NO HAY PAGOS</t>
  </si>
  <si>
    <t>SE AJUSTO PLANEACION ACORDE A PRIORIDADES Y SE TRASLADO EL VALOR DE $ 4.000.000 PARA EL NIVEL CENTRAL, PARA ADQUISICION VEHICULO</t>
  </si>
  <si>
    <t>SE AJUSTO PLANEACION ACORDE A PRIORIDADES Y SE TRASLADO EL VALOR DE $ 5.000.000 PARA EL NIVEL CENTRAL PARA ADQUISICION VEHICULO</t>
  </si>
  <si>
    <t>SEGUIMIENTO   A 30 DE  JUNIO DE 2017</t>
  </si>
  <si>
    <t>SE EFECTÚO LA CONTRATACIÓN CON IATA POR VALOR DE $535.335.774 EL DÍA 2 DE JUNIO, CDP 12517 Y RP 77117 No. DE CONTRATO 17001143-H3</t>
  </si>
  <si>
    <t xml:space="preserve">SE REGISTRARON CONTRATOS  CON LOS SIGUIENTES RP's:
52917,57217,635,1764617,66017, 70017, 72317, 73017Y 81117 POR VALOR TOTAL DE $472.753.250
</t>
  </si>
  <si>
    <t>SE REGISTRO UN CONTRATO CON EL RP No. 56017 POR VALOR DE $24.304.000</t>
  </si>
  <si>
    <t>EN EL SEGUNDO TRIMESTRE  SE COMPROMETIERON $2815,8 MILLONES DE PESOS Y SE OBLIGARON $1.269,5 MILLONES</t>
  </si>
  <si>
    <t>SE REGISTRÓ UN CONTRATO POR $80,000,000 CON COMPENSAR PARA LA REALIZACIÓN DE ACTIVIDADES DE BIENESTAR No. RP 80017</t>
  </si>
  <si>
    <t>SE ADQUIRIERON PUBLICACIONES DE OACI RP No. 56617 POR VALOR DE $31.480.500</t>
  </si>
  <si>
    <t xml:space="preserve">SE COMPROMETIRON Y OBLIGARON $812,9 MILLONES </t>
  </si>
  <si>
    <t>CUMPLIMIENTO SEGUNDO TRIMESTRE</t>
  </si>
  <si>
    <t>CONTRATO EN EJECUCION No. 17000776H1 DEL 07 DE ABRIL DE 2017 COMPROMISO POR VALOR DE $ 26.012.389 NO HAY PAGOS</t>
  </si>
  <si>
    <t>CONTRATO EN EJECUCION No. 17000795H3 2017 DEL 23 DE MAYO DE 2017  COMPROMISO POR VALOR DE $ 29.965.000 NO HAY PAGOS</t>
  </si>
  <si>
    <t>EL EVENTO SE ENCUENTRA EN COLOMBIA COMPRA EFICIENTE EN ESPERA DE LAS COTIZACIONES PARA LA ADQUISICION EL  COMPROMISO SE HARÁ PARA EL MES DE JULIO COMO FUE ESTIPULADO  CDP No. 61617 DEL 14 DE JUNIO DE 2017</t>
  </si>
  <si>
    <t>A TRAVES DEL RADICADO 1000.145.2017016954 LA DIRECCION GENERAL AUTORIZO A LA SECRETARIA DE SEGURIDAD AEREA A REALIZAR LOS TRAMITES PRECONTRACTUALES Y CONTRACTUALES PARA LA ADQUISICION DE LAS UMI BASADOS EN EL ACUERDO ADJUNTO EN OBSERVACIONES PARA REALIZARLO POR COLOMBIA COMPRA EFICIENTE SE EXPIDIO EL CDP No. 61717 DEL 14 DE JUNIO DE 2017</t>
  </si>
  <si>
    <t>SE EXPIDIO CDP POR VALOR DE $ 36.000.000 Y COMPROMISO DE $ 9.282.000 QUE CORRESPONDE A LA CALIBRACIÓN DE ALCOHOLIMETROS, CONTRATO EN EJECUCION,No 17000672 H3 DEL 25 ABRIL DE 2017 A LA FECHA    NO HAY PAGOS. PARA CALIBRACIÓN BÁSCULA DE PESAJE SE TIENE COTIZACION DE INSTITUTO NAL DE METEREOLOGIA, SIN EMBARGO SE REQUIERE  QUE OPAIN  HAGA ENTREGA OFICIAL DE LA BASCULA SE REQUIERE QUE EXPERTO DE LA FABRICA VENGA A EVALUAR ESTADO DE LA BÁSCULA PARA PODER EFECTUAR LA CALIBRACION</t>
  </si>
  <si>
    <t>CONTRATOS EN EJECUCION CON VIGENCIA FUTURA, CUMPLIMIENTO EN ENERO DE 2017</t>
  </si>
  <si>
    <t>DIRECCIÓN DE SERVICIOS AEROPORTUARIOS</t>
  </si>
  <si>
    <t>ACTIVIDADES DESARROLLADAS ACORDE AL CRONOGRAMA</t>
  </si>
  <si>
    <t>VALOR AJUSTADO PROCESO
 (millones)</t>
  </si>
  <si>
    <t>SEGUIMIENTO   A 30 DE JUNIO DE 2017</t>
  </si>
  <si>
    <t xml:space="preserve">SEGUNDO TRIMESTRE:
Fecha de Radicación: 24/04/2017
Proceso: 17000940 H2
Fecha Publicación en Borradores - SECOP: 16/05/2017
Fecha Publicación definitivos:   30/05/2017
Estado a Junio 30/2017: Publicación informe de evaluación
Fecha Adjudicación segun cronograma precontractual: 14/07/2017
</t>
  </si>
  <si>
    <t xml:space="preserve">SEGUNDO TRIMESTRE:
Fecha de Radicación: 17/05/2017
Proceso: 17001009 H2
Fecha Publicación definitivos:   23/05/2017
Estado a Junio 30/2017: ADJUDICADO
Valor Adjudicado: $16.373.304 </t>
  </si>
  <si>
    <r>
      <t xml:space="preserve">SEGUNDO TRIMESTRE: 
Ya se adjudicó licenciamiento Microsoft: $ 932.214.056
Se adelanta lo correspondiente a la adquisición de Licencias IBM Máximo: $ 641.016.160
Fecha de Radicación: 01/06/2017
Proceso: 17001141 H2
Fecha Publicación en Borradores - SECOP: 12/06/2017
Fecha Publicación definitivos:   29/06/2017
Estado a Junio 30/2017: Publicación Definitivos
Fecha Adjudicación segun cronograma precontractual: 08/08/2017
Se pondera avance en 80%
*** </t>
    </r>
    <r>
      <rPr>
        <b/>
        <sz val="11"/>
        <color theme="1"/>
        <rFont val="Calibri"/>
        <family val="2"/>
        <scheme val="minor"/>
      </rPr>
      <t>El saldo actual de presupuesto $ 326.769.784 se destina para cubrir TRASLADO PRESUPUESTAL  el rubro de Soporte y Mantenimiento,</t>
    </r>
  </si>
  <si>
    <t>SEGUNDO TRIMESTRE: 
Fecha Radicación:  07/06/2017
Borrador SECOP: 22/06/2017
Definitivos SECOP: Julio 4 de 2017
Estado a 30 junio/2017: Publicado en borrador en el SECOP, debería estar ya en Definitivos.
Adjudicación o Fecha estimada adjudicación: Agosto 8 de 2017
Se pondera avance en 95%</t>
  </si>
  <si>
    <t>SEGUNDO TRIMESTRE:  En el primer trimestre se estima no ejecutar este proyecto, se utilizará el presupuesto asignado para financiar el proyecto de adquisición de servidores.</t>
  </si>
  <si>
    <t>SEGUNDO TRIMESTRE: Se detalla alcance, especificaciones técnicas y de mercado, Con base a la información recibida los costos están sobre los $700.000.000  Teniendo en cuenta que se ha asigmado a este proyecto 350.000.000 junto con la necesidad de financiar mediante TRASLADO PRESUPUESTAL  el rubro de Soporte y Mantenimiento, ha obligado a redefinir el alcance y especificaciones lo que ha retrasado el cumplimiento establecifo.
Se pondera avance en 50%</t>
  </si>
  <si>
    <r>
      <t xml:space="preserve">SEGUNDO TRIMESTRE: Se elabora estudio de viabilidad y costos  detallados conforme a lo programado.
El costo total estimado del proyecto es de $1.017.380.879, valor que genera una Licitación Pública, el plazo para su ejecución adecuada es mínimo CINCO (5) meses, mientras se surten los cronogramas precontractuales, se considera ya no es viable ejecutarlo y terminarlo en esta misma vigencia.
*** </t>
    </r>
    <r>
      <rPr>
        <b/>
        <sz val="11"/>
        <color theme="1"/>
        <rFont val="Calibri"/>
        <family val="2"/>
        <scheme val="minor"/>
      </rPr>
      <t>Se destina el presupuesto  para cubrir TRASLADO PRESUPUESTAL  el rubro de Soporte y Mantenimiento,</t>
    </r>
  </si>
  <si>
    <t>SEGUNDO TRIMESTRE: Se identifica necesidad puntual con el CEA y se implementa solución  de software  para capacitación virtual E-learning  mediante la herramienta de software libre  Moodel, cubriendo para esta vigencia  los requerimientos establecidos.  No se requiere Inversión.</t>
  </si>
  <si>
    <t>SEGUNDO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
SE RENUEVA CONVENIO CON LA RNEC Y SE CONTINUA EL SERVICIO SIN PROBLEMAS.</t>
  </si>
  <si>
    <t xml:space="preserve">Renovar licencias del software actual y posible  ampliación de nuevos módulos solicitados por el usuario. Proveedor único  </t>
  </si>
  <si>
    <t>SEGUNDO TRIMESTRE: Se adjudica  proceso conforme a lo establecido. Pendiente de la firma del contrato</t>
  </si>
  <si>
    <t>Necesidad explicita de la Dirección Financiera.
Se debe  cubrir la necesidad inmediata de proveer certificados digitales que permitan el acceso a los uaurios de la Entidad all sistema de información SIIF NACION, el cual  debido a su  configuración y políticas de seguridad  requiere  de este tipo de certificados para ingresar a sus módulos y funcionalidades.</t>
  </si>
  <si>
    <t xml:space="preserve">SEGUNDO TRIMESTRE:
Fecha de Radicación: 05/05/2017
Proceso: 1700954 H1
Fecha Publicación definitivos:   18/05/2017
Estado a Junio 30/2017: ADJUDICADO
Valor Adjudicado: $17.884.000 </t>
  </si>
  <si>
    <t>Necesidad prioritaria de actualizar y renovar parte de la infraestructura del control de acceso debido a su tiempo  de uso y falta de soporte.</t>
  </si>
  <si>
    <t>SEGUNDO TRIMESTRE:
Fecha de Radicación: 03/04/2017
Proceso: 17000848 H2
Fecha Publicación definitivos:   27/04/2017
Estado a Junio 30/2017: ADJUDICADO
Valor Adjudicado: $68.623.730</t>
  </si>
  <si>
    <t>SEGUNDO TRIMESTRE: 
Este proceso se radicó en la Dirección Administrativa el 10 de marzo de 2017
Fue publicado en borrador el 4 de abril de 2017
Se programó según cronograma  precontractual publicar en definitivo el 18 de abril de 2017, pero no se realizó.
Luego de  conocer  por la Dir. ADMTVA que se debe revisar aspectos generales del proceso y efectuadas reuniones con el Dr. Francisco Álvarez (asignado por el Director Administrativo para apoyarnos) de inmediato se realizaron los ajustes pertinentes por parte de Informática y se remitieron el 08 de junio de 2017, junto con las respuestas a las observaciones.
A la fecha 30 de junio de 2017  se realiza publicación  en definitivos.
Avance ponderado 80%</t>
  </si>
  <si>
    <t xml:space="preserve">
SEGUNDO TRIMESTRE: 
Terminadas las  comisiones a los aeropuertos  y afinamiento del  levanamiento de información se ve la necesidad de  redefinir o modificar algunas especificaciones técnicas. 
Radicación en ADM: Junio 7 de 2017
Estado a 30 junio/2017:  Por solicitud de la profesional del Grupo de Procesos Precontractuales a quien le fue asignado el proceso, se entregó en Secretaria General para revisión.
Avance ponderado 80%
</t>
  </si>
  <si>
    <t>SEGUNDO TRIMESTRE: 
Se adelanta trámite de VF en sistema SUIFP y en coordinación con la OAP.
A 30 de Junio se conoce ya se encuentra terminado tramite en el SUIFP. Aun no se tiene oficializada la aprobación de las VF por parte de DNP y MinHacienda.
Proceso por AMP - Conectividad de Colombia Compra Eficiente, en espera de aprobación de VF.  Avance ponderado 95%</t>
  </si>
  <si>
    <t>Contrato legalizado el 28 Febrero 2017</t>
  </si>
  <si>
    <t>Documentación radicada en la Dirección Administrativa.  Cierre de proceso primera semana de abril</t>
  </si>
  <si>
    <t>Contrato legalizado el 24 Mayo 2017</t>
  </si>
  <si>
    <t>Documentación lista para radicar en la Dirección Administrativa.  En espera de aval por parte de los usuarios del sistema sobre la necesidad de renovr el soporte y mantenimiento.</t>
  </si>
  <si>
    <t>Se requiere modificar las fechas asi:
Radicación en Administrativa: 02/05/2017
Publicacion pliegos definitivos: 22/05/2017
Adjudicación y Registro pptal: 24/07/2017
Fecha de inicio: 26/07/2017
Fecha finalización: 30/11/2017</t>
  </si>
  <si>
    <t>contrato legalizado 31 Mayo 2017</t>
  </si>
  <si>
    <t>Documentación radicada en la Dirección Administrativa.  Cierre de proceso primera semana de abril.</t>
  </si>
  <si>
    <t>Contrato legalizado 9 Mayo 2017</t>
  </si>
  <si>
    <t>Contrato legalizado 2 Junio 2017</t>
  </si>
  <si>
    <t>contrato legalizado 21 Junio 2017</t>
  </si>
  <si>
    <t>contrato legalizado 24 marzo 2017</t>
  </si>
  <si>
    <t>De acuerdo al estudio de mercado, se requieren mas de 100 millones para completar el ppto del mantenimiento.</t>
  </si>
  <si>
    <t>Se requiere modificar las fechas asi:
Radicación en Administrativa: 02/05/2017
Publicacion pliegos definitivos: 22/05/2017
Adjudicación y Registro pptal: 24/07/2017
Fecha de inicio: 26/07/2017
Fecha finalización: 30/12/2017</t>
  </si>
  <si>
    <t>Por motivos de ppto se retraso el inicio del proceso precontraactual</t>
  </si>
  <si>
    <t>Estas son las nuevas fechas del proceso de adjudicación
Publicacion pliego definitivo 29 Junio 2017
Fecha Adjudicacion 8 Agosto 2017
Fecha de inicio: 11/08/2017
Fecha finalización: 30/12/2017</t>
  </si>
  <si>
    <t>Contrato legalizado 15 Mayo de 2017</t>
  </si>
  <si>
    <t>Contrato Legalizado 23 Mayo 2017</t>
  </si>
  <si>
    <t>Contrato legalizado 3 Abril 2017</t>
  </si>
  <si>
    <t>Contrato legalizado 28 Abril 2017</t>
  </si>
  <si>
    <t>Este proceso no se va a realizar y el presupuesto se distribuyo para el sistema SIGMA que estaba desbalanceado en su presupuesto</t>
  </si>
  <si>
    <t>Ppto sera asignado después de realizado el traslado presupuestal entre rubros</t>
  </si>
  <si>
    <t xml:space="preserve">SOLICITUD DE VIGENCIAS FUTURAS SE ENCUENTRA EN REVISION EN MINISTERIO DE TRANSPORTE </t>
  </si>
  <si>
    <t>SEGUIMIENTO EN TERCER TRIMESTRE</t>
  </si>
  <si>
    <t>MOD 02 AL CTO 00016280/16-MEJIA PIÑERES YESID DARIO, CONTRATO EN EJECUCION REGISTRO POR 238,7 MILLONES</t>
  </si>
  <si>
    <t>CONTRATO EN EJECUCION , REGISTRO POR 144,8 MILLONES</t>
  </si>
  <si>
    <t>RADIOCADO EN LA SSO PARA REVISON Y EXPEDICION CDP</t>
  </si>
  <si>
    <t>APROPIACION REDUCIDA POR AJUSTES EN LA PLANEACION</t>
  </si>
  <si>
    <t>SEGUIMIENTO   A 30 DE  SEPTIEMBRE DE 2017</t>
  </si>
  <si>
    <t>SEGUIMIENTO TERCER  TRIMESTRE</t>
  </si>
  <si>
    <t>SEGUIMIENTO   TERCER TRIMESTRE DE 2017</t>
  </si>
  <si>
    <t>SEGUIMIENTO   TERCER TRIMESTRE  DE 2017</t>
  </si>
  <si>
    <t>SEGUIMIENTO    TERCER TRIMESTRE DE 2017</t>
  </si>
  <si>
    <t>SEGUIMIENTO TERCER TRIMESTRE DE 2017</t>
  </si>
  <si>
    <t>PENDIENTE LEGALIZACION CONTRATO No. 17001533 H3 FORO DE SEGURIDAD OPERACIONAL SE REALIZARÁ EN NOVIEMBRE DE 2017</t>
  </si>
  <si>
    <t xml:space="preserve">SE HAN ADELANTADO GESTIONES PARA LA CONSECUCIÓN DE  LA ASISTENCIA TECNICA CERTIFICACION PRODUCTOS AERONAUTICOS A REALIZARSE EN NOVIEMBRE DE 2017 CON ANAC ARGENTINA </t>
  </si>
  <si>
    <t>SE CONSTITUYO EL CONTRATO No. 17000673 H3 POR VALOR DE $ 57.960.000  SE ADCIONÓ  EN  $ 27.000.000 Y CTO NUEVO No. 17001411 POR VALOR DE $ 37.159.000 SE HAN OBLIGADO  Y PAGADO   $ 86.940.000</t>
  </si>
  <si>
    <t>CONTRATO EN EJECUCION, OBLIGACIÓN Y PAGO POR VALOR DE $80,040,100</t>
  </si>
  <si>
    <t xml:space="preserve">SE REALIZARON COMPROMISOS POR $30,000,000. CONTRATO EN EJECUCION </t>
  </si>
  <si>
    <t xml:space="preserve">PROCESO No. 19096 POR VALOR DE $ 433.136.640 COLOMBIA COMPRA EFICIENTE, CONTRATO EN EJECUCIÓN,  PREVISTA  ENTREGA VEHÍCULOS 20 DE OCTUBRE </t>
  </si>
  <si>
    <t xml:space="preserve">EL  REGISTRO SE REALIZÓ EL  30 DE AGOSTO DEBIDO  A LA TRANSICIÓN DEL GRUPO DE INVESTIGACION DE ACCIDENTES A LA DIRECCIÓN GENERAL SEGÚN DECRETO 823 PROCESO No. 19703 POR VALOR DE $ 433.879.596 COLOMBIA COMPRA EFICIENTE, CONTRATO EN EJECUCION,  SEGÚN ACUERDO CON EL PROVEEDOR FECHA DE ENTREGA 20 DE NOVIEMBRE DE 2017, </t>
  </si>
  <si>
    <t xml:space="preserve">PENDIENTE ADJUNTAR DOCUMENTO WORD CON JUSTIFICACIÓN </t>
  </si>
  <si>
    <t xml:space="preserve">TOTAL  CUMPLIMIENTO TERCER TRIMESTRE </t>
  </si>
  <si>
    <t>SECRETARIA DE SEGURIDAD OPERACIONAL Y DE LA AVIACIÓN CIVIL</t>
  </si>
  <si>
    <t>A LA FECHA NO SOBRAN RECURSOS</t>
  </si>
  <si>
    <t xml:space="preserve">PROCESO ADJUDICADO EL 8 DE SEPTIEMBRE, PENDIENTE REGISTRO LEGALIZACIÓN DEL CONTRATO, VALOR ADJUDICADO 6,938,264,288, LO CORRESPONDIENTE A LA PRESENTE VIGENCIA ES  TOTAL </t>
  </si>
  <si>
    <t>INCONVENIENTES DURANTE EL DESPLIEGUE DE LA RED, SE DEBIÓ PRORROGAR  PENDIENTE ALGUNAS MENSUALIDADES</t>
  </si>
  <si>
    <t>6088189 SE VAN A UTILIZAR EN SERVICIO DE TELEFONIA</t>
  </si>
  <si>
    <t>CONTRATO No.1700039 EN NORMAL EJECUCION  VALOR TOTAL ADJUDICADO A SOLCABLE VISION</t>
  </si>
  <si>
    <t xml:space="preserve">CONTRATO No 17000421 MC EN NORMAL EJECUCION, VALOR TOTAL ADJUDICADO </t>
  </si>
  <si>
    <t xml:space="preserve">CONTRATO No 17000323 H3 EN NORMAL EJECUCION, VALOR ADJUDICADO 1,184,771,516. </t>
  </si>
  <si>
    <t xml:space="preserve">UNICO PAGO ANUAL RESOLUCION 001-2017 RTVC, APROPIACION VIGENTE $1,165,551,594, QUEDAN 70 MILLONES PARA ALOJAR EQUIPOS EN LAS DIFERENTES CIUDADES SE ESTA CONSULTANDO REALIZAR CONVENIO  </t>
  </si>
  <si>
    <t>PENDIENTE JUSTIFICAR EL TRASLADO</t>
  </si>
  <si>
    <t>PUBLICADO BORRADORES, PREVISTA ADJUDICACIÓN 02 DE NOVIEMBRE VALOR 2,302,625,843</t>
  </si>
  <si>
    <t>CONTRATO 170000468 H3 EN EJECUCION, ADJUDICADO EN ABRIL, REGISTRO EXPEDIDO EN MAYO 23 POR 2,089,222,052</t>
  </si>
  <si>
    <t xml:space="preserve">EXCEDENTE SE TRASLADO A DEDUCIBLES </t>
  </si>
  <si>
    <t>SE REALIZO TRASLADO QUEDANDO UNA APROPIACIÓN VIGENTE POR 6,300,000,000, EN TRAMITE AUTORIZACIÓN DE VIGENCIAS FUTURAS A LA FECHA EN MINISTERIO DE HACIENDA</t>
  </si>
  <si>
    <t>ESTE PROYECTO TENIA APROPIACIÓN INICIAL POR 2,000 MILLONES, SE ADICIONARON RECURSOS POR 15,000 MILLONES SE CREO LA ACTIVIDAD PARA LA ADQUISICIÓN DE CAT III PISTA NORTE, EN TRAMITE AUTORIZACIÓN DE VIGENCIAS FUTURAS A LA FECHA EN MINISTERIO DE HACIENDA</t>
  </si>
  <si>
    <t>CONTRATO EN EJECUCIÓN ADJUDICADO POR 393,073,157</t>
  </si>
  <si>
    <t>C UMPLE</t>
  </si>
  <si>
    <t>CONTRATO 17000361  EN EJECUCION ADJUDICADO POR 299,285,000</t>
  </si>
  <si>
    <t xml:space="preserve">VALOR EXCEDENTE SE ASIGNO A OTRO PROYECTO </t>
  </si>
  <si>
    <t>PREVISTA ADJUDICACIÓN 27 DE OCTUBRE  VALOR PRESENTE VIGENCIA POR 3,000,000,000</t>
  </si>
  <si>
    <t xml:space="preserve">PROCESO ADJUDICADO POR 1,363,917,024 EL 25 DE SEPTIEMBRE QUEDO REGISTRO PRESUPUESTAL </t>
  </si>
  <si>
    <t>VALOR EXCEDENTE 42,414,868, REVISANDO NECESIDADES PARA TRASLADAR</t>
  </si>
  <si>
    <t>VALOR EXCEDENTE DE 31,422,080  UNA VEZ SSE EXPIDA EL REGSITRO Y SE LIBEREN LOS RECURSOSO SE REVISARÁ NECESIDADES PARA TRASLADAR</t>
  </si>
  <si>
    <t>SILLAS TANDEM VALOR VIGENTE 179,440,000, CONTRATO EN EJECUCION  REGISTRO POR TOTAL DEL VALOR</t>
  </si>
  <si>
    <t xml:space="preserve">INICIARON PROCESO PERO SE DECLARO DESIERTO POR RECURSOS INSUFICIENTES, SE ADICIONARON RECURSOS  POR 30,357,442. LA REGIONAL DEBE REINICIAR PROCESO </t>
  </si>
  <si>
    <t>ADJUDICADO EL 14 DE JUNIO POR $460,993,280, CONTRATO EN EJECUCION. 38.006.720 MILLONES EXCEDENTE DE CONTRATACION  NO SE VA A UTILIZAR</t>
  </si>
  <si>
    <t>ADJUDICADO EL 31 DE JULIO  POR 8,786,199,987 EXCEDENTE DE 13,789,080 QUE SE UTILIZARON PARA PAGAR DEDUCIBLES DE SEGUROS</t>
  </si>
  <si>
    <t>$10,000 EXCEDENTES QUE NO SE UTILIZARÁN</t>
  </si>
  <si>
    <t xml:space="preserve">PENDIENTE JUSTIFICACIÓN </t>
  </si>
  <si>
    <t xml:space="preserve">CONTRATO EN EJECUCIÓN  PRORROGARÓN CONTRATO POR 60 DÍAS DEBIDO A INCONVENIENES TÉCNICOS , A LA FECHA NO HAN REALIZADO NINGÚN PAGO, NO CUMPLE FECHA DE FINALIZACIÓN. </t>
  </si>
  <si>
    <t>PROCESO PUBLICADO EN BORRADOR AJUSTE A LOS PLIEGOS EN LA PARTE TECNICA, ESTABA PREVISTA ADJUDICACIÓN EN OCTUBRE REPROGRAMAN FECHAS EN ADMINISTRATIVA  POR VALOR DE $2,358,000,000</t>
  </si>
  <si>
    <t>PROCESO EN EVALUACIÓN SE TIENE PREVISTA ADJUDICACIÓN 25 DE OCTUBRE, VALOR 1,416,233,851</t>
  </si>
  <si>
    <t xml:space="preserve">SE ACTIVO  LA ACTIVIDAD DE PAGOS DEDUCIBLES, VALOR APROPIADO  600 MILLONES DE LOS CUALES HAY COMPROMISOS POR 110,432,224, POR COMPROMETER  169,858,188, SE DEBE AJUSTAR EL VALOR SEGÚN RESOLUCIÓN, ADICIONALMENTE $319,709,588 NO SE VAN A EJECUTAR </t>
  </si>
  <si>
    <t xml:space="preserve">COMPROMISOS POR 23,289,453 PLANTA TELEFONICA, PENDIENTE REGISTROS POR 759,491,272 ADJUDICADOS EN SEPTIEMBRE CORRESPONDE A RADIOENLACES Y REPUESTOS Y ACTUALIZACION SISTEMAS TELECOMUNICACIONES FREQUENTS </t>
  </si>
  <si>
    <t xml:space="preserve">PENDIENTE DOCUMENTO JUSTIFICACIÓN </t>
  </si>
  <si>
    <t>VALOR TOTAL ACTIVIDAD 1,459,236,642</t>
  </si>
  <si>
    <t xml:space="preserve">PROCESO ADJUIDCADO 19 SEPTIEMBRE POR 1,578,942,114, PENDIENTE EXPEDIR REGISTRO PRESUPUESTAL . </t>
  </si>
  <si>
    <t>PENDIENTE DECREMENTAR CUANDO SE EXPIDA REGISTRO 21,057,886 Y DEFINIR UTILIZACIÓN</t>
  </si>
  <si>
    <t>EXCEDENTE POR 58,994,932 PENDIENTE DEFINIR UTILIZACIÓN, PROBABLEMENTE ADICIONAR ADQUISICIÓN COMBUSTIBLE</t>
  </si>
  <si>
    <t xml:space="preserve">PROCESO ADJUDICADO 29 DE AGOSTO RESGISTRO POR 1,917,485,818. </t>
  </si>
  <si>
    <t xml:space="preserve">REGISTRO POR 119,952,000, CONTRATO EN EJECUCIÓN </t>
  </si>
  <si>
    <t xml:space="preserve">CONTRATO 17000707 H3, CONTRATO EN EJECUCIÓN  SE HAN OBLIGADO 78 MILLONES DE ARARACUARA  SOPORTE TECNICO DE REGIONALES PENDIENTE DE OBLIGAR </t>
  </si>
  <si>
    <t>CUATRO CONTRATOS EN EJCUCIÓN CON REGISTROS POR VALOR DE 220,878,025, OBLIGACIONES POR 97,170,591</t>
  </si>
  <si>
    <t>REGISTRO POR 19,212,000 Y PAGADO, SALDO ASIGNADO A REGIONAL PARA MANTENIMIENTO RADAR META</t>
  </si>
  <si>
    <t>ESTE PROCESOA CUENTA CON CONTRATO 
PROC MC 17000991 H1 DE 2017, FUE ADJUDICADO POR MENOR VALOR AL DEL CDP, ($44.130.555) A LA FECHA PAGADO, LOS RECURSOS DISPONIBLES ($5.869.445) YA FUERON LIBERADOS Y ASIGNADOS A LA REGIONAL META,</t>
  </si>
  <si>
    <t>RECURSOS DISPONIBLES POR MENOR VALOR ADJUDICADO ($256.879)</t>
  </si>
  <si>
    <t>ADJUDICADO A DATUM INGENIEROA POR VALOR DE ($1.799.743.141) CTO 17000721 H3 DE 2017-  CONTRATO EN NORMAL EJECUCIÓN OBLIGADOS 539,922,942</t>
  </si>
  <si>
    <t>SE ESTA ADELANTANDO PROCESO A TRAVÉS DE COLOMBIA COMPRA EFICIENTE POR 25 MILLONES. PREVISTO PARA OCTUBRE. 15 MILLONES SE TRASLADARON A LA REGIONAL META</t>
  </si>
  <si>
    <t>EL 28 DE MARZO FUE ADJUDICADO POR ITEM A INDRA Y RAPIDEXXUS, CONTRATO 17000357 01 H2 2017, EN EJECUCION OBLIGACIONES POR 737,107,547</t>
  </si>
  <si>
    <t>SALDO 24,397</t>
  </si>
  <si>
    <t>SE TRASLADARON PARA PROYECTO DE ADZ</t>
  </si>
  <si>
    <t xml:space="preserve">SE ADICIONARON RECURSOSO; SE REALIZARON CONTRATOS POR 163,270,991 COMPROMETIDO, OBLIGADO Y PAGADO  Y EN CDP POR COMPROMETER 476,638,122 EN BORRADOR Y OTRO POR ADJUDICAR EN OCTUBRE </t>
  </si>
  <si>
    <t>RADICADO EN LA SSO PARA REVISON Y EXPEDICION CDP</t>
  </si>
  <si>
    <t>CONTRATO EN EJECUCIÓN POR 800,000,000 EN EJECUCIÓN  REGISTRO 102817 DE AGOSTO 22</t>
  </si>
  <si>
    <t>MOD 02 AL CTO 00016280/16-MEJIA PIÑERES YESID DARIO, CONTRATO EN EJECUCION REGISTRO POR 238,7 MILLONES PAGO</t>
  </si>
  <si>
    <t xml:space="preserve">SE TRASLADO ACTIVIDAS 5 HERRAMIENTAS  MANTO SISTEMAS ELECTROMECANICOS CDP POR 549,810,146 POR COMPROMETER EN PROCESOS PUBLICADOS APROPIACION DISPONIBLE DE 103,183,591 PARA COMPRA DE HERRAMIENTAS PARA MANTO DE SISTEMAS MECANICOS Y ELECTRICOS , EN ESTRUCUTRACIÓN </t>
  </si>
  <si>
    <t xml:space="preserve">PROCESO EN EVALUACION DE PROPUESTAS, PREVISTA ADJUDICACIÓN PARA OCT 24, EL CRONOGRAMA PRECONTRACTUAL FUE AJUSTADO POR ORDEN DE LA ALTA DIRECCIÓN </t>
  </si>
  <si>
    <t>PENDIENTE DOCUMENTO ACLARANDO MODIFICACIONES</t>
  </si>
  <si>
    <t>SE REALIZAN DOS PROCESOS UNIFICANDO ACTIVIDAD DE ADQUISICIÓN DE EQUIPOS Y DE HERRAMIENTAS UNO  PARA BOMBEROS Y  OTRO PARA SAR. ADJUDICADO 27 DE SEPTIEMBRE POR 1,762,864,807, PENDIENTE REGISTRO Y LEGALIZACIÓN DEL CONTRATO. (BOMBEROS) Y 19 DE JULIO POR 177,020,391 CONTRATO EN EJECUCIÓN</t>
  </si>
  <si>
    <t>EXCEDENTE DE CONTRATACIÓN, PENDIENTE DECREMENTAR CDP LUEGO DE REGISTRO, SIN DEFINIR USO POR  VALOR  60,114,802</t>
  </si>
  <si>
    <t>PROCESO ADJUDICADO EL 14 DE SEPTIEMBRE, REGISTRO POR 1,287,152,006</t>
  </si>
  <si>
    <t>EXCEDENTE CONTRATACIÓN DE 631,227 POR MENOR VALOR ADJUDICADO Y DISPONIBLE POR 2,216,767. ESTOS RECURSOS NO SE VAN A UTILIZAR (2,847,994)</t>
  </si>
  <si>
    <t>PROCESO ADJUDICADO EL 15 DE SEPTIEMBRE,  POR 886,992,000, PENDIENTE REGISTRO PRESUPUESTAL Y LEGALIZACIÓN DEL CONTRATO, SE HAN INCONVENIENTES CON LEGALIZACIÓN DE CUENTA BANCARIA POR PARTE DEL CONTRATISTA</t>
  </si>
  <si>
    <t>EXCEDENTE DE CONTRATACIÓN, PENDIENTE DECREMENTAR CDP LUEGO DE REGISTRO, SIN DEFINIR USO POR  VALOR  113,008,000</t>
  </si>
  <si>
    <t>PROCESO ADJUDICADO EL 8 DE SEPTIEMBRE  POR 2,483,886,877, PENDIENTE REGISTRO Y LEGALIZACIÓN DEL CONTRATO. VALOR EXCEDENTE DE CONTRATACIÓN 16,113,123</t>
  </si>
  <si>
    <t>A LA FECHA DE SEGUIMIENTO (4 DE OCTUBRE) YA TIENE REGISTRO</t>
  </si>
  <si>
    <t>PROCESO ADJUDICADO EL 15 DE AGOSTO POR 214,712,170, CONTRATO EN EJECUCIÓN . VALOR DISPONIBLE 105,000,000 PREVISTO PARA ADICIÓN CONTRATO</t>
  </si>
  <si>
    <t>EL VALOR EXCEDENTE DE CONTRATACIÓN SE DECREMENTARA DESPUÉS DE REGISTRO PRESUPUESTAL, PENDIENTE DEFINIR QUE HACER CON ESTOS RECURSOS</t>
  </si>
  <si>
    <t xml:space="preserve">RECURSOS A CARGO DE  LAS REGIONALES HAN COMPROMETIDO 104,749,213 PENDIENTE COMPROMETER REGIONAL ATLANTICO. VALOR DISPONIBLE 787 PESOS, MAS A LA FECHA EXCEDENTES DE CONTRATACIÓN POR 250,000 PESOS </t>
  </si>
  <si>
    <t xml:space="preserve">RECURSOS A CARGO DE LAS REGIONALES, HAN COMPROMETIDO 83,838,410, DISPONIBLES 6,490 PESOS EXCEDENTES CONTRATACIÓN. PENDIENTE COMPROMISOS REGIONALES ATLANTICO Y NORTE DE SANTANDER </t>
  </si>
  <si>
    <t>CONTRATO EN EJECUCIÓN POR VALOR DE 69,996,597 (NIVEL CENTRAL). RECURSOS A CARGO DE LAS REGIONALES POR 130,000,000, HAN COMPROMETIDO 64,140,100, DISPONIBLES 18,403.PENDIENTE COMPROMISOS REGIONALES CUNDINAMARCA Y ATLÁNTICO</t>
  </si>
  <si>
    <t>CONTRATO EN EJECUCIÓN POR VALOR DE 10,000,000 (NIVEL CENTRAL). RECURSOS A CARGO DE LAS REGIONALES POR 327,236,000, HAN COMPROMETIDO 247,494,999, DISPONIBLES 2,241,000.PENDIENTE COMPROMISOS 77,500,000 REGIONALES CUNDINAMARCA, VALLE Y NORTE DE SANTANDER</t>
  </si>
  <si>
    <t>CONTRATO ADJUDICADO EL 25 DE JULIO POR VALOR DE 187,455,000, SE REALIZÓ TRASLADO PRESUPUESTAL POR 256,712,170 A ACTIVIDAD DE MANTENIMIENTO DE MÁQUINAS DE GRAN CAPACIDAD, ADICIONALMENTE SE TIENE PREVISTO TRASLADAR RECURSOS DISPONIBLES POR  105,000,000 A LA MISMA ACTIVIDAD</t>
  </si>
  <si>
    <t xml:space="preserve">PROCESO PARA EJECUTAR EN NOVIEMBRE, EN ESTUDIOS PREVIOS PARA EL TRASLADO DE MAQUINA DE BARRANQUILLA PARA SAN ANDRES </t>
  </si>
  <si>
    <t>PROCESO 17001007 H1 ADJUDICADO Y ACEPTACION DE LA PROPUESTA  A PRODECO COLOMBIA SAS 13/06/2017 CONTRATO EN EJECUCION POR 19,943,043, EL VALOR RESTANTE SE TRASLADO AL MANTENIMIENTO DE EQUIPOS Y HERRAMIENTAS, EXCEDENTE DE CONTRATACIÓN 56,504</t>
  </si>
  <si>
    <t xml:space="preserve">CONTRATO EN EJECUCIÓN COMPROMISOS POR 936,294,932, EXCEDENTE DE CONTRATACIÓN POR 62,952,596 Y DISPONIBLE POR 752,472 </t>
  </si>
  <si>
    <t>NO SE VAN A EJECUTAR RECURSOS POR 63,705,068</t>
  </si>
  <si>
    <t>PROCESO ADJUDICADO POR 340,097,459, EXCEDENTE DE CONTRATACIÓN POR 159,900,956 (PENDIENTE POR REDUCIR CDP PARA LIBERAR LOS RECURSOS) Y 1.585 VALOR DISPONIBLE</t>
  </si>
  <si>
    <t xml:space="preserve">ESTA ACTIVIDAD SE ADICIONO EN 1,105,571,220 MEDIANTE TRASLADO DE LEY PARA AEROPUERTOS DE SAN ANDRES, ARAUCA Y YOPAL (SE ADICIONO YOPAL), PREVISTA ADJUDICACIÓN PARA NOVIEMBRE 09, VALOR DISPONIBLE 20,597 </t>
  </si>
  <si>
    <t>PREVISTO ADJUDICAR EN OCTUBRE POR 660,000,000</t>
  </si>
  <si>
    <t>CONTRATO 17000830H3 EN EJECUCIÓN  CON LA FIRMA API, EXCEDENTE CONTRATACIÓN 796,784</t>
  </si>
  <si>
    <t xml:space="preserve">PENDIENTE JUSTIFICAR POR QUE NO SE REALIZÓ ESTA ACTIVIDAD </t>
  </si>
  <si>
    <t>SE TIENE PREVISTO TRASLADAR RECURSOS A MANTENIMIENTO DE MAQUINAS RX L3</t>
  </si>
  <si>
    <t>ESTA A CARGO DE LA REGIONAL CUNDINAMARCA, PROCESO DECLARADO DESIERTO PREVISTO ADJUDICAR EN NOVIEMBRE</t>
  </si>
  <si>
    <t>SE REALIZO TRASLADO  A ADQUISICIÓN DE CCTV</t>
  </si>
  <si>
    <t>PENDIENTE DOCUMENTO JUSTIFICACIÓN</t>
  </si>
  <si>
    <t>EL CONVENIO NO SE HA FIRMADO, POR FALTA DE CONCENSO EN EL USO DE LOS RECURSOS, PREVISTO REGISTRO PARA NOVIEMBRE</t>
  </si>
  <si>
    <t xml:space="preserve">RECURSOS A CARGO DE LAS REGIONALES COMPROMISOS POR 209,755,958, PENDIENTE  REGIONAL  VALLE Y CUNDINAMARCA POR COMPROMETER  </t>
  </si>
  <si>
    <t>PREDIO ADQUIRIDO CON MATRICULA INMOBILIARIA No.450-22643 - 17-01-2017</t>
  </si>
  <si>
    <t>SE ENCUENTRAN EN PROCESO DE ACEPTACIÓN DE OFERTA POR PARTE DE LOS PROPIETARIOS</t>
  </si>
  <si>
    <t xml:space="preserve">PENDIENTE DE ENTREGA DE AVALUOS POR PARTE DEL IGAC, CONTINUAN EN REVISION </t>
  </si>
  <si>
    <t xml:space="preserve">CUMPLIDO </t>
  </si>
  <si>
    <t xml:space="preserve">TIENE REGISTRO DEL 50%, LA PARTE RESTANTE DEPENDE DE ENTREGA DE LOS AVALUOS </t>
  </si>
  <si>
    <t xml:space="preserve">PENDIENTE DOCUMENTO ACLARANDO  EN EL PROCESO </t>
  </si>
  <si>
    <t xml:space="preserve">CONTRATO No 16000495-H3 EN NORMAL EJECUCIÓN,  CON VIGENCIAS FUTURAS HASTA 31 DE JULIO DE 2018. SE ADICIONO EN VALOR, PARA LA PRESTACION DEL SERVICIO DE MEDICOS Y ENFERMEROS DE  PROVIDENCIA Y UN MEDICO Y UN AUXILIAR DE  ENFERMERIA PARA EL AEROPUERTO DE IBAGUE. COMPROMISOS POR 3,305,049,301 EXCEDENTE DE CONTRATACIÓN UN PESO </t>
  </si>
  <si>
    <t>ESTOS RECURSOS ESTAN A CARGO DE LAS DIRECCIONES REGIONALES SE AS</t>
  </si>
  <si>
    <t>CONTRATO No 1700001432 H2 EN NORMAL EJECUCIÓN, REGISTRO POR 223,680,738. RECURSOS DISPONIBLES POR $98,710,036  CON LOS QUE SE REALIZARÁ ADICIÓN AL CONTRATO PARA ADQUIRIR DESFIBRILADORES  DANDO CUMPLIMIENTO A LA LEY 1831 DE 2017. PREVISTA PARA EL 4 DE OCTUBRE</t>
  </si>
  <si>
    <t>RECURSOS VIGENTE  A CARGO DE LAS REGIONALES POR 91,980,926, CONTRATOS EN EJECUCIÓN  CON REGISTROS POR 63,745479. PENDIENTE POR COMPROMETER28235,448 DE LAS REGIONALES NORTE DE SANTANDER Y CUNDINAMARCA</t>
  </si>
  <si>
    <t>RECURSOS VIGENTES  POR 78,001,205 A CARGO DE LAS REGIONALES , CONTRATOS EN EJECUCIÓN  CON REGISTROS POR 66,091,045. PENDIENTE POR COMPROMETER 11,660,100 DE LAS REGIONALES NORTE DE SANTANDER Y CUNDINAMARCA</t>
  </si>
  <si>
    <t>RECURSOS VIGENTES POR 178,577,796  A CARGO DE LAS DIRECCIONES, CONTRATOS EN EJECUCIÓN  CON REGISTROS POR 131,919,400. PENDIENTE POR COMPROMETER 46,658,393 DE LAS REGIONALES CUNDINAMARCA, ATLÁNTICO Y META</t>
  </si>
  <si>
    <t>SE HAN REALIZADO TRASLADOS PRESUPUESTALES ENTRE ACTIVIDADES PARA OPTIMIZAR EL USO DE LOS RECURSOS</t>
  </si>
  <si>
    <t>CONTRATOS EN EJECUCIÓN CON COMPROMISOS POR VALOR DE  5,435,021,155. VALOR PENDIENTE POR COMPROMETER 611,978,845, A ESPERA DE LINEAMIENTOS DIRECCIÓN GENERAL.  SE ESPERA COMPROMETER A DICIEMBRE</t>
  </si>
  <si>
    <t>CONTRATOS EN EJECUCIÓN CON COMPROMISOS POR VALOR DE  582,067,000. VALOR PENDIENTE POR COMPROMETER 39,933,000, A ESPERA DE LINEAMIENTOS DIRECCIÓN GENERAL DISPONIBLE POR 4,833,000 PREVISTO TRASLADAR A FORTALECIMIENTO</t>
  </si>
  <si>
    <t xml:space="preserve">PROCESO PUBLICADO EN BORRADORES POR VALOR DE 649,528,929 CON VIGENCIAS FUTURAS 2018 POR VALOR DE 1,505,406,239, PREVISTA ADJUDICACIÓN 10 DE NOVIEMBRE </t>
  </si>
  <si>
    <t xml:space="preserve">PROCESO PUBLICADO EN BORRADORES POR VALOR DE 649,528,930 CON VIGENCIAS FUTURAS 2018 POR VALOR DE 1,510,725,980, PREVISTA ADJUDICACIÓN 10 DE NOVIEMBRE </t>
  </si>
  <si>
    <t>EL NOMBRE DEL PROCESO  ES ELABORACION PLAN MAESTRO GERMAN OLANO DE PUERTO CARREÑO Y ESQUEMAS DE PLANIFICACIÓN AEROPORTUARIA AEROPUERTO SAN BERNARDO DE MOMPOS Y CONTADOR DE PITALITO</t>
  </si>
  <si>
    <t>CONTRATO  17000905 H3- EN EJECUCIÓN HASTA DICIEMBRE 12 DE 2017 POR VALOR DE 3,317,844,950,  HAN OBLIGADO  497,676,743</t>
  </si>
  <si>
    <t>CONTRATO  17000905 H3-1 EN EJECUCIÓN HASTA DICIEMBRE 12 DE 2017 POR VALOR DE 3,882,613,000,  HAN OBLIGADO  1,553,045,200. EXCEDENTE  DE CONTRATACIÓN 417,390, SE VA A DISMINUIR EL CDP</t>
  </si>
  <si>
    <t xml:space="preserve">CONTRATOS EN EJECUCION CON VIGENCIA FUTURA, </t>
  </si>
  <si>
    <t>ESTAS DOS ACTIVIDADES FUERON FUSIONADAS Y EL PROCESO FUE DECLARADO DESIERTO DOS VECES, SE VA A DISMINUIR EL  CDP, PENDIENTE DEFINIR TRASLADO DE RECURSOS SEGÚN NECESIDAD (LO CORRESPONDIENTE AL NIVEL CENTRAL). LAS REGIONALES TIENEN RECURSOS APROPIADOS POR 78,164,000, DE LOS CUALES TIENEN REGISTORS POR 42,036,914, REGIONAL NORTE DE SANTANDER PENDIETNE POR COMPROMETER</t>
  </si>
  <si>
    <t xml:space="preserve">PENDIENTE JUSTIFICACION </t>
  </si>
  <si>
    <t>VALOR VIGENTE</t>
  </si>
  <si>
    <t>SE SOLICITÓ LIBERACION DE CDP POR VALOR DE $ 26.400.000 DE LA CALIBRACIÓN DE LA BÁSCULA POR SOLICITUD DEL ÁREA DE OPERACIONES QUIEN SUSTENTÓ QUE NO SE VA A REALIZAR  (ANEXA DOCUMENTO JUSTIFICACIÓN) ALCOHOLIMETRO OBLIGACIÓN Y PAGO CALIBRACIÓN S POR VALOR DE $ 4.641.000</t>
  </si>
  <si>
    <t>REGISTRO</t>
  </si>
  <si>
    <t xml:space="preserve">SE REQUIERE TRAMITAR SALDO CUOTA OACI 2017, RESOLUCION No. 02793. SE REALIZA TRASLADO DE UMI  POR $90 MILLONES </t>
  </si>
  <si>
    <t>CONTRATO EN EJECUCION, OBLIGACIÓN Y PAGO POR VALOR DE $80,040,100. EXCEDENTE CONTRATACIÓN 959,900</t>
  </si>
  <si>
    <t>CONTRATO EN EJECUCION, REGISTRO POR 50,801,900</t>
  </si>
  <si>
    <t>CONTRATO EN EJECUCION, PENDIENTES POR PAGOS, RESGITRO POR 55,209,200 VALOR EXCEDENTE CONTRATACIÓN 2,790,800</t>
  </si>
  <si>
    <t>SE CONSTITUYERON  CONTRATOS No. 17000673 H3  Y CTO No. 17001411 CON   REGISTROS POR 124,099,000 SE HAN OBLIGADO  Y PAGADO   $ 86.940.000</t>
  </si>
  <si>
    <t>SE REALIZARON COMPROMISOS POR $32,200,000. EL VALOR RESTANTE 3,800,000 SE TRASLADARÁ A REGIONAL VALLE</t>
  </si>
  <si>
    <t>COMPROMETIDO, OBLIGADO  Y PAGADO POR VALOR DE $ 21.415.125 EXCEDENTE DE CONTRATACIÓN 184,875</t>
  </si>
  <si>
    <t>CONTRATO EN EJECUCIONREGISTRO POR 3,000,000 OBLIGADO Y PAGADO</t>
  </si>
  <si>
    <t>CONTRATO EN EJECUCION, REGISTRO POR 3,500,000</t>
  </si>
  <si>
    <t>CONTRATO EN EJECUCIÓN,  REGISTROPOR 2,000,000 NO HAY PAGOS</t>
  </si>
  <si>
    <t>CONTRATOS EN EJECUCIÓN, REGISTROS POR 9,000,000, PENDIENTE OBLIGAR</t>
  </si>
  <si>
    <t>CONTRATO EJECUTADO, OBLIGADO Y PAGADO POR 9,985,000. EXCEDENTE DE CONTRATACIÓN 15,000</t>
  </si>
  <si>
    <t>CONTRATOS EN EJECUCIÓN REGISTRO POR 3,999,590, PENDIENTE POR OBLIGAR. EXCEDENTE  410 PESOS</t>
  </si>
  <si>
    <t>CONTRATOS EN EJECUCIÓN REGISTRO POR 2,654,300,  PENDIENTE POR OBLIGAR. EXCEDENTE 345,700 PESOS</t>
  </si>
  <si>
    <t>CONTRATOS EN EJECUCIÓN  REGISTROS POR 3,000,000</t>
  </si>
  <si>
    <t>CONTRATOS EN EJECUCIÓN REGISTRO POR 44,638,890. EXCEDENTES 361,110</t>
  </si>
  <si>
    <t>CONTRATO EJECUTADO Y PAGADO POR 26,012,389. EXCEDENTE POR 8,987,611</t>
  </si>
  <si>
    <t>CONTRATO EJECUTADO Y PAGADO POR 29,965,000. EXCEDENTE POR 35,000</t>
  </si>
  <si>
    <t>A LA FECHA DEL SEGUIMIENTO YA SE REALIZÓ LA ADICIÓN Y REFLEJA REGISTRO POR $92.869.164 EXCEDENTE CONTRATACIÓN  5,840,872</t>
  </si>
  <si>
    <t>DE LA PRESENTE VIGENCIA  NO SOBRAN RECURSOS</t>
  </si>
  <si>
    <t>EN LA PRESENTE VIGENCIA  NO SOBRAN RECURSOS, DE LA VIGENCIA FUTURA (2018) SE REGISTRARÁ POR 61,735,712 VALOR MENOR ADJUDICADO</t>
  </si>
  <si>
    <t xml:space="preserve"> PARA ESTE PROCESO SE TENIA  PREVISTA ADJUDICACIÓN  EL 19  DE SEPTIEMBRE, SIN EMBARGO  POR DIRECTRIZ DE LA ALTA DIRECCIÓN  SE APLAZO PARA EL 6 DE OCTUBRE </t>
  </si>
  <si>
    <t xml:space="preserve">PROCESO ADJUDICADO EL 12 DE SEPTIEMBRE, PENDIENTE REGISTRO LEGALIZACIÓN DEL CONTRATO, VALOR TOTAL ADJUDICADO VIGENCIAS 2017 Y 2018 POR 3,158,517,052, LO CORRESPONDIENTE A LA PRESENTE VIGENCIA ES EL VALOR TOTAL 1,625,000,000. </t>
  </si>
  <si>
    <t>CONTRATO EN EJECUCION CON VIGENCIAS FUTURAS, SE ADICIONO EN TIEMPO Y VALOR  68,901,032 PREVISTA FINALIZACIÓN EN NOVIEMBRE. $300 MILLONES SE ADICIONARON  PARA ACTUALIZACION RADIOAYUDAS  ROSAL  CON REGISTRO POR 294,049,240</t>
  </si>
  <si>
    <t xml:space="preserve">DE ESTE PROYECTO $8,000,000,000 ESTAN PENDIENTES POR DEFINIR SU EJECUCIÓN POR QUE EL PROYECTO PREVISTO PARA LA ADQUISICIÓN DE TLS, NO SE LE DIÓN VIABILIDAD POR LINEAMIENTOS DE LA DIRECCIÓN GENERAL, SE ADJUNTA DOCUMENTO JUSTIFICACIÓN </t>
  </si>
  <si>
    <r>
      <t xml:space="preserve">A LA FECHA SE ENCUENTRANOBLIGADO Y PAGADO POR ESTE CONCEPTO 131,098,968 </t>
    </r>
    <r>
      <rPr>
        <sz val="11"/>
        <color rgb="FFFF0000"/>
        <rFont val="Calibri"/>
        <family val="2"/>
        <scheme val="minor"/>
      </rPr>
      <t>VALOR EXCEDENTE DE CONTRATACIÓN $5.950,760 NO SE UTILIZARÁ, VALOR INSUFICIENTE PARA ADELANTAR CUALQUIER PROCESO</t>
    </r>
  </si>
  <si>
    <t>POR AJUSTE EN LA PLANEACIÓN DEBIDO A PRIORIZACION DE NECESIDADES SE REALIZARON TRASLADOR PARA FINANCIAR EL PROYECTO, SE REALIZO TRASLADO DE RECURSOS QUEDANDO UNA APROPIACIÓN VIGENTE POR 6,661,855,058. ESTABA PREVISTO ADJUDICAR 19 DE SEPTIEMBRE PERO SE APLAZO FECHA POR DIRECTRIZ DIRECCIÓN GENERAL NO SE HA DEFINIDO NUEVA FECHA</t>
  </si>
  <si>
    <t>SE HA PRESENTADO APLAZAMIENTO EN  ADJUDICACIÓN DIFICULTANDO CUMPLIMIENTO. PENDIENTE JUSTIFICAR TRASLADOS INTERNOS. DENTRO DE LA PLANEACIÓN INICIAL NO ESTABAN INCLUIDOS ADQUISICION, INSTALACION Y PUESTA EN SERVICIO DE  SISTEMAS DE COMUNICACIONES SATELITAL (VSAT) NI  GASTOS GENERALES: PAGOS DEDUCIBLES SINIESTROS, AJUSTES DE IVA Y TRM. CON APROPIACIÓN VIGENTE POR 286,297,047 CON REGISTROS POR 258,291,419</t>
  </si>
  <si>
    <t xml:space="preserve"> SE ADQUIRIERON HERRAMIENTAS E INSUMOS POR 42,707,720 VALOR REGISTRO Y SE COMPRARON ARMADURAS PARA LUMINARIAS EN TORRE DE CONTROL EDR 8,999,375. SE REALIZO TRASLADO QUEDANDO UNA APROPIACIÓN VIGENTE POR 700,000,000, SE ESTAN ADELANTANDO PROCESOS  PARA RESPUESTOS DE ILUMINACIÓN DE PISTA POR 500 MILLONES PREVISTA ADJUDICACIÓN 10 DE OCTUBRE.
</t>
  </si>
  <si>
    <t xml:space="preserve">14,124,472 VALOR EXCEDENTE DE CONTRATACIÓN NO SE VA A UTILIZAR </t>
  </si>
  <si>
    <t xml:space="preserve">PREVISTA ADJUDICACIÓN 02 DE OCTUBRE </t>
  </si>
  <si>
    <t>A LA FECHA DEL SEGUIMIENTO SE INFORMA QUE EL PROCESO SE DECLARÓ DESIERTO Y NO ALCANZA TIEMPO PARA REINICIAR EL PROCESO</t>
  </si>
  <si>
    <t>CONTRATO EN   EJECUCION CON VIGENCIAS FUTURAS OBLIGACIONES Y PAGOS AL DIA. EXCEDENTE DE CONTRATACIÓN 88,871</t>
  </si>
  <si>
    <t>CONTRATO EN EJECUCIÓN ADJUDICADO POR 547,390,361. EL VALOR EXCEDENTE SE TRASLADO A SILLAS TANDEM</t>
  </si>
  <si>
    <t xml:space="preserve">PROCESO ADJUDICADO POR 1,836,877,920 EN AGOSTO PENDIENTE REGISTRO Y LEGALIZACIÓN DEL CONTRATO </t>
  </si>
  <si>
    <t xml:space="preserve">NO SE REALIZA POR   AJUSTES A LA PLANEACION </t>
  </si>
  <si>
    <t>SE ADELANTO CONTRATACION MANTO SISTEMA RADAR EDR POR 891,739,000 EN JULIO 28, CONTRATO EN EJECUCIÓN
EL PROCESO PARA  MANTENIMIENTO DE RADARES A NIVEL NACIONAL PREVISTA ADJUDICACION 29 DE SEPTIEMBRE APLAZADA PARA 25 DE OCTUBRE</t>
  </si>
  <si>
    <t xml:space="preserve">ESTE PROYECTO NO SE TENIA PREVISTO POR LO TANTO SE REALIZARON TRASLADOS ENTRE ACTIVIDADES PARA REALIZARLO, A LA FECHA YA CUENTA CON CDP 65917 EXPEDIOD EL 30 DE JUNIO </t>
  </si>
  <si>
    <t xml:space="preserve">CONTRATO ADJUDICADO EL 14 DE SEPTIEMBRE  POR 2,096,856,510, PENDIENTE EXPEDIR REGISTRO Y LEGALIZAR CONTRATO </t>
  </si>
  <si>
    <t xml:space="preserve">ASCENSORES PROC MC 17000879 H3 DE 2017- ADJUDICADO A SERINDUSTRIALES DEL HUILA REGISTRO POR 31,397,150. CONTRATO EN EJECUCIÓN. VALOR RESTANTE SE TRASLADARON </t>
  </si>
  <si>
    <t>CONTRATO EN EJECUCIÓN, ADJUDICADO 25 DE AGOSTO POR VALOR 999,098,644 DISPONIBLES 45,295,120, PREVISTO TRASLADAR PARA ACTIVIDAD DE MANTENIMIENTO RX L3</t>
  </si>
  <si>
    <t>PENDIENTE JUSTIFICACION</t>
  </si>
  <si>
    <t xml:space="preserve">ESTE PROYECTO SE DESARROLLA MEDIANTE CONVENIO INTERADMINISTRATIVO CON EL MUNICIPIO DE PEREIRA, EL CUAL  SE ENCUENTRA EN EJECUCION, CON REGISTRO PRESUPUESTAL No. 85517 DEL 5 DE JULIO DEL 2017  POR $1.868,610,450 EL VALOR RESTANTE PARA EL DESARROLLO DEL PROYECTO $2,131,389,550  TENIA  PREVISTA ADJUDICACIÓN EL 20 DE SEPTIEMBRE, SIN EMBARGO  POR DIRECTRIZ DE LA ALTA DIRECCIÓN  SE APLAZO PARA EL 9 DE OCTUBRE </t>
  </si>
  <si>
    <t>si</t>
  </si>
  <si>
    <t>SE REALIZÓ LA CONTRATACIÓN DE LOS CURSOS: RECURRENTE HELICOPTERO MI
CURSO BASICO AERONAVE AIRBUS 320
CURSO RECURRENTE PILOTO BOEING 787.  ASIMISMO EL 
X CONGRESO INTERNACIONAL DE DERECHO PROCESAL, EL SEMINARIO ACTUALIZACION EN NEGOCIACION COLECTIVA PARA TRABAJADORES DEL SECTOR PUBLICO 
POR VALOR DE $455.910.000</t>
  </si>
  <si>
    <t xml:space="preserve">CUMPLE  CON LA REPROGRAMACIÓN </t>
  </si>
  <si>
    <t xml:space="preserve">SEGÚN REPORTE EN ESTA ACTIVIDAD A 30 DE SEPTIEMBRE HAY REGISTROS POR 1,310,356,891, PENDIENTE JUSTIFICAR TRASLADO ENTRE ACTIVIDADES </t>
  </si>
  <si>
    <t>Va hasta el 22 de Diciembre 2017 -(3 pagos ) - Queda totalmente cancelado y liquidado el contrato</t>
  </si>
  <si>
    <t>Totalmente pago - Contrato en liquidación</t>
  </si>
  <si>
    <t xml:space="preserve">$932,214,056 - Obligado totalmente - (liquidacion pendiente por formalizar en SECOP)
$626,016,160 - Contrato en ejeccució (No.Cto. Nombre y fecha terinación)
$326,769,784  (Traslado recursos al proyecto de Mantenimiento)
$4,621,092 - Obligado todo -  (liquidacion pendiente por  terminación en SECOP)
$859,213,277 - Contrato en ejecución  (No.Cto. Nombre y fecha terminación)
</t>
  </si>
  <si>
    <t>Proceso  en la Dirección Administrativa  en la revisión de la minuta.</t>
  </si>
  <si>
    <t xml:space="preserve">Verificar valor obligado </t>
  </si>
  <si>
    <t>Verificar valor obligado - Contrato termina el 30 de octubre de 2017 .</t>
  </si>
  <si>
    <t>Recursos trasladados con Acuerdo Pptal al proyecto de Mantenimiento.  (Ver observación de Junio)</t>
  </si>
  <si>
    <t>(Observación desde el PRIMER TRIMESTRE): Teniendo en cuenta la cantidad (bolsa de correos electrónicos) aun existentes, y sul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</si>
  <si>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El saldo de $167,333,772 , se utilizara para la dquirir la licencias de officce 365.
Se revisa con N/A por efectos del traslado. Para Dic se tendra en cuenta el proceso a realizarse.</t>
  </si>
  <si>
    <r>
      <t xml:space="preserve">TERCER TRIMESTRE: 
El costo total estimado del proyecto  se estimó en el segundo trimestre es de $1.017.380.879, valor que genera una Licitación Pública, el plazo para su ejecución adecuada es mínimo CINCO (5) meses, mientras se surten los cronogramas precontractuales, se considera ya no es viable ejecutarlo y terminarlo en esta misma vigencia 2017. Se ejecutará en la vigencia 2018.
*** </t>
    </r>
    <r>
      <rPr>
        <b/>
        <sz val="11"/>
        <color theme="1"/>
        <rFont val="Calibri"/>
        <family val="2"/>
        <scheme val="minor"/>
      </rPr>
      <t>Se destinó el presupuesto  $168.500.000 para cubrir TRASLADO PRESUPUESTAL  el rubro de Soporte y Mantenimiento,</t>
    </r>
  </si>
  <si>
    <t>(Observación desde el SEGUNDO TRIMESTRE): Se elabora estudio de viabilidad y costos  detallados conforme a lo programado.
El costo total estimado del proyecto es de $1.017.380.879, valor que genera una Licitación Pública, el plazo para su ejecución adecuada es mínimo CINCO (5) meses, mientras se surten los cronogramas precontractuales, se considera ya no es viable ejecutarlo y terminarlo en esta misma vigencia.</t>
  </si>
  <si>
    <r>
      <t xml:space="preserve">TERCER TRIMESTRE: Se cubre necesidad puntual del CEA y se implementa solución  de software  para capacitación virtual E-learning  mediante la herramienta de software libre  Moodel, cubriendo para esta vigencia  los requerimientos establecidos.  
</t>
    </r>
    <r>
      <rPr>
        <b/>
        <sz val="11"/>
        <color theme="1"/>
        <rFont val="Calibri"/>
        <family val="2"/>
        <scheme val="minor"/>
      </rPr>
      <t>*** NO SE REQUIRIO INVERSION</t>
    </r>
  </si>
  <si>
    <t>El saldo de $167,712,567 será utilizado para  dquirir la licencias de officce 365.
Se revisa con N/A por efectos del traslado. Para Dic se tendra en cuenta el proceso a realizarse.</t>
  </si>
  <si>
    <t>(Ver observación del PRIMER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t>
  </si>
  <si>
    <t>En espera de definición de toma de decisión por parte de la SG acerca del proceso.</t>
  </si>
  <si>
    <t>Contrato en liquidación</t>
  </si>
  <si>
    <t>El saldo de $14,758,346 fue traslado a la actividad de adquisición de licencias de software para ORACLE</t>
  </si>
  <si>
    <t xml:space="preserve">Proceso pendiente de RP. </t>
  </si>
  <si>
    <r>
      <t xml:space="preserve">PROYECTO EN EJECUCION TRAE VIGENCIA FUTURA 2015. 
</t>
    </r>
    <r>
      <rPr>
        <b/>
        <sz val="11"/>
        <color theme="1"/>
        <rFont val="Calibri"/>
        <family val="2"/>
        <scheme val="minor"/>
      </rPr>
      <t>TERMINADO</t>
    </r>
  </si>
  <si>
    <t>Contrato en liquidación´ (liquidacion pendiente por formalizar en SECOP)</t>
  </si>
  <si>
    <t xml:space="preserve">Valor adjudicado: $303.778.916
Se trasladó  para adquisición de licencias ORACLE $158,187,576
Saldo de la actividad $488.171.143 
Se usará para la ADQUISICIÓN DE LICENCIAS Office 365  proceso que se reaizará en en proximo trimestre (Nov)
</t>
  </si>
  <si>
    <t>SEGUIMIENTO A SEPTIEMBRE  30 DE 2017</t>
  </si>
  <si>
    <t>Se adjudica por $49,998,730, se realiza una adición por valor de $1,730,000, contrato liquidado</t>
  </si>
  <si>
    <t>Si</t>
  </si>
  <si>
    <t>Adjudicada</t>
  </si>
  <si>
    <t>Contrato adjudicaco y pagado</t>
  </si>
  <si>
    <t>Contrato adjudicado y cancelado</t>
  </si>
  <si>
    <t>El valor se traslado para adquisicion de equipos</t>
  </si>
  <si>
    <t>adjudicada</t>
  </si>
  <si>
    <t>El contrato fue adjudicado y comienza en octubre</t>
  </si>
  <si>
    <t>adjudicado</t>
  </si>
  <si>
    <t>Contrato Adjudicado y pagado</t>
  </si>
  <si>
    <t>Se encuentra en ejecución</t>
  </si>
  <si>
    <t xml:space="preserve">SI </t>
  </si>
  <si>
    <t>Contrato ejecutado y pagado</t>
  </si>
  <si>
    <t>Con registro Presupuestal</t>
  </si>
  <si>
    <t>Contrato ejecutado</t>
  </si>
  <si>
    <t>Contrato adjudicado y pagado</t>
  </si>
  <si>
    <t>ejecutado</t>
  </si>
  <si>
    <t>Adicion contrato con Compensar</t>
  </si>
  <si>
    <t>Contrato publicado</t>
  </si>
  <si>
    <t>En ejecucion de actividad</t>
  </si>
  <si>
    <t xml:space="preserve">Pendiente de publicacion </t>
  </si>
  <si>
    <t>No</t>
  </si>
  <si>
    <t xml:space="preserve">No han ejecutado </t>
  </si>
  <si>
    <t>EJECUTADO PERO PENDIENTE UN SLADO DE 14.891,691</t>
  </si>
  <si>
    <t>CDP ELABORADO PERO NO SE HA EJECUTADO</t>
  </si>
  <si>
    <t>Adjudicado el 2 de octubre-17, presento varias  adendas, con amplación  plazo para respuestas.</t>
  </si>
  <si>
    <t>Contrato N° 1700138441</t>
  </si>
  <si>
    <t xml:space="preserve">Para finalizar con esta actividad se sugiere referir el No, Contrato, Nombre y Cuantía.  Cuando se liquidó </t>
  </si>
  <si>
    <t xml:space="preserve">N° CONTRATO: 17000789 H1
VALOR: $49.998.730
CONTRATISTA: Impleseg S.A.S
FECHA FINALIZACIÓN: 04 julio 2017
ACTA DE LIQUIDACIÓN: 05 septiembre 2017
ADICIONES: $1.730.000 </t>
  </si>
  <si>
    <t>Pendiente que la Regional indique numero de registro</t>
  </si>
  <si>
    <t>El contrato esta radicado en Direccion Administrativa  fecha 13/09/2017</t>
  </si>
  <si>
    <t>Contrato N° 17001520 H1, para dotar a las regionales  se trasladaron de: 
* Elemenntos de ergonomia $ 10,000,000
*Sobrantes de contratacion Riesgo Psicosocial $ 128,721,634
*Sobrante de contratacion Acondicionamiento Fisico $ 4,653,292</t>
  </si>
  <si>
    <t>Contrato adjudicado, pendiente de pago</t>
  </si>
  <si>
    <t xml:space="preserve">Para finalizar con esta actividad se sugiere referir el No, del  Contrato, Nombre y Cuantía. </t>
  </si>
  <si>
    <t xml:space="preserve">en stock había existencia  de elementos y se requería fortalecer el rubro de adquisición de Equipos </t>
  </si>
  <si>
    <t xml:space="preserve">Contrato N° 17001306 H3
Vlaor  $ 9,754,668
Proveedor: Tu Servicio Fitness
Fecha de terminacion 22/12/2017
</t>
  </si>
  <si>
    <t xml:space="preserve">Contrato N° 17000580 H3
Vlaor  $ 93,860,000
Proveedor: Medical Protection Ltda
Fecha de terminacion 22/12/2017
</t>
  </si>
  <si>
    <t>Referir  el No, Contrato, Nombre y Cuantía, inicio y terminación</t>
  </si>
  <si>
    <t xml:space="preserve">Contrato N° 17000715  H3
Vlaor  $ 171.278.366
Proveedor: Psychological developmet onsulting SAS
Fecha de terminacion 22/12/2017
</t>
  </si>
  <si>
    <t xml:space="preserve">Contrato N° 17000941  H3
Vlaor  $75.346.708
Proveedor: Caja de Compensacion Compensar
Fecha de terminacion 22/12/2017
</t>
  </si>
  <si>
    <t xml:space="preserve">Contrato N° 17000769 A H3
Vlaor  $ 19.998.985
Proveedor: Elad S.A
Fecha de terminacion 7/11/2017
</t>
  </si>
  <si>
    <t xml:space="preserve">Contrato N° 17001304 H3
Vlaor  $ 87.999.310
Proveedor: Asociacion Internacional de Consultores
Fecha de terminacion 22/12/2017
</t>
  </si>
  <si>
    <t>Radicado en la Dirección Administrativa 05/10/2017</t>
  </si>
  <si>
    <t xml:space="preserve">Desde hace tres meses se vienen solicitando cotizaciones obteniendo una sola, lo cual llevo a tomar la decisión de hacer el análisis de contrataciones similares en la pagina de Colombia compra eficiente de los dos últimos años y la cotización que recibimos
</t>
  </si>
  <si>
    <t xml:space="preserve">Primer estudio de mercado fallido, nadie cotizo. La Regiona Antioquia  realizo traslados presupuestales internos para valor. La  Regional reporta que  ejecuta en noviembre- 17. </t>
  </si>
  <si>
    <t xml:space="preserve">Contrato N° 17000499 H3
Valor  $ 20.000.000
Proveedor: Dayana Palacios 
Acta de recibo final 27/05/2017
</t>
  </si>
  <si>
    <t>Contrato ejecutado pendiente el pago</t>
  </si>
  <si>
    <t>Referir el No, Contrato, Nombre y Cuantía. Cuando se termina</t>
  </si>
  <si>
    <t>La Regional Atlantico reporta que  ya tiene los  soportes de  Registros Presupuestales, pendiente cargar en el sisttema.</t>
  </si>
  <si>
    <t>Contrato N. 17001181 H1
valor $ 8,086,910
Proveedor: INBELTA LTDA
Fecha de Terminacion 22/12/2017</t>
  </si>
  <si>
    <t xml:space="preserve"> CONTRATO N. 17000752H3
Valor $ 335,000.000.00
Proveedor Caja de Compensacion Compensar
Fecha de Terminacion 22/12/2017</t>
  </si>
  <si>
    <t>QUE ACCIONES SE ESTAN TOMANDO?</t>
  </si>
  <si>
    <t xml:space="preserve">Contrato en ejecución por vigencias futuras 
En trámite solicitud de adición al contrato por $1.124.289.816 para traslado del centro de computo del CNA al CGAC, incremento valor bolsa de repuestos y servicio de soporte en sitio 7x24 para tecnico en sitio en el CGAC por 3 meses.  </t>
  </si>
  <si>
    <t>Contrato en ejecución por vigencias futuras hasta el 2018.</t>
  </si>
  <si>
    <t>Contrato en ejecución. Soporte vigente.</t>
  </si>
  <si>
    <t xml:space="preserve">Contrato en ejecución. </t>
  </si>
  <si>
    <t>Contrato en ejecución por el tiempo cubierto con el presupuesto asignado.</t>
  </si>
  <si>
    <t>Contrato en ejecución por el tiempo cubierto con el presupuesto asignado.  Debido a las necesidades de la Dirección Financiera y a que las horas contratadas no son suficientes, se tramitará una adición de $19.851.580.</t>
  </si>
  <si>
    <t>Contrato en ejecución por el tiempo cubierto con el presupuesto asignado.  Por necesidades del área,  Se tramitó adición al contrato por $18.225.000</t>
  </si>
  <si>
    <t>Contrato en ejecución.</t>
  </si>
  <si>
    <t xml:space="preserve">Contrato en ejecución.  Debido a que las horas contratadas no son suficientes hasta la finalización del contrato, se tramitará una adición por $9.810.000. </t>
  </si>
  <si>
    <t>Contrato finalizado el 23 de agosto de 2017.</t>
  </si>
  <si>
    <t>Contrato finalizado. Tiempo de ejecución un mes. Finalizado el 28 de mayo de 2017.</t>
  </si>
  <si>
    <t>Contrato finalizado. Tiempo de ejecución un mes. Finalizado el 24 de abril de 2017.</t>
  </si>
  <si>
    <t>Ppto asignado después de realizado el traslado presupuestal entre rubros. Proceso en trámite</t>
  </si>
  <si>
    <t>Ppto asignado después de realizado el traslado presupuestal entre rubros. Se completara el ppto con el sobrante de mesa de servicios.</t>
  </si>
  <si>
    <t>SEGUIMIENTO A CUMPLIMIENTO:
TERCER TRIMESTRE 2017</t>
  </si>
  <si>
    <t>En ejecución</t>
  </si>
  <si>
    <t>Se adicionó por valor de 34,353 millones. Se encuentra en ejecución</t>
  </si>
  <si>
    <t>Se adjudicó, el contrato. Está pendiente de registro</t>
  </si>
  <si>
    <t>SE ATENDERAN MAS NECESIDADES. SE INCREMENTA LA APROPIACION</t>
  </si>
  <si>
    <t>Ejecutado y terminado</t>
  </si>
  <si>
    <t>SE REDUCIRÁ EL VALOR APROPIADO
Estudios y diseños de Pasto en ejecución por $141 mill
Actualización de diseños de Buenaventura por valor de $1000 mill en proceso licitatorio para adjudicación el 6 de septiembre
Catastro de pistas por $3000 mill en procso licitatorio para adjudicación el 7 de agosto
Estudios de base de datos de precios unitarios radicado en Dirección Administrativa pendiente de concepto para su publicación por $2500 mill
Los recursos no ejecutados en esta actividad se redistribuyen</t>
  </si>
  <si>
    <t>La entidad INFICALDAS, adelanta el proceso de contratación.</t>
  </si>
  <si>
    <t>La ejecución obedece a las necesidades de la Regional</t>
  </si>
  <si>
    <t>NO SE EJECUTARÁ. EL RECURSO SE REASIGNÓ A NUEVOS PROYECTOS</t>
  </si>
  <si>
    <t>El proyecto no se realizará. Los recurssoo fueron distribuidos en las Direcciones Regionales Aeronáuticas</t>
  </si>
  <si>
    <t>SE MODIFICA EL VALOR DE LA APROPIACION</t>
  </si>
  <si>
    <t>NO SE EJECUTARA. EL RECURSO SERÁ ASIGNADO A NUEVOS PROYECTOS</t>
  </si>
  <si>
    <t>SE REPROGRAMARAN LAS FECHAS DE EJECUCION</t>
  </si>
  <si>
    <t>Adjudicado. Pendiente Registro</t>
  </si>
  <si>
    <t>Se adicionará el contrato en el mes de octubre</t>
  </si>
  <si>
    <t>• Tolú: En cuanto a este proceso, no obstante encontrarse bastante adelantado el proceso de gestión inmobiliaria, el 23 de mayo de 2017 la entidad fue notificada por la ANI y por la Directora Jurídica de la concesión Ruta al Mar S.A.S de la interferencia existente entre la expansión del Aeropuerto de Tolú y el Proyecto Antioquia-Bolívar, interferencia que igualmente se hizo conocer a través de un comunicado de julio 13 de 2017, situación que igualmente se dio a conocer y solicitar el concepto respectivo a la Secretaría de Sistemas Operacionales, con el fin de determinar si se continua o no con la gestión inmobiliaria.  Entre tanto dicha Secretaría se encuentra adelantando un proyecto de un convenio interadministrativo con la ANI.  Como hasta la fecha no ha existido comunicación en contrario del referido proyecto por parte del área competente, este Grupo continúo con el proceso de adquisición correspondiente, el cual se encuentra en espera que el IGAC nos entregue los avalúos comerciales que se solicitaron desde junio del presenta año, para iniciar a elaborar las ofertas.</t>
  </si>
  <si>
    <t>PENDIENTE JUSTIFICACIÓN PORQUÉ NO SE EJECUTARÁ</t>
  </si>
  <si>
    <t>Se solicita al comité de adiciones, la viabilidad de la adición. A la espera del concepto   por 9,340,134,893</t>
  </si>
  <si>
    <t xml:space="preserve">valor actual </t>
  </si>
  <si>
    <t xml:space="preserve">PORQUÉ SE  ATENDERÁN MAS </t>
  </si>
  <si>
    <t>se esta tramitando v.f y PTAR?</t>
  </si>
  <si>
    <t>ADICIONARON  RECURSOS. EN SIIF A SEP 30 VIGENTES $3,708,311,000</t>
  </si>
  <si>
    <t xml:space="preserve">PENDIENTE JUSTIFICACIÓN DEL PORQUÉ  DE LA REDUCCIÓN </t>
  </si>
  <si>
    <t>NO ESTABAN INCLUIDOS EN EL CRONOGRAMA INICIAL</t>
  </si>
  <si>
    <t>Pitalito</t>
  </si>
  <si>
    <t>Buenaventura (estudios e interventoria)</t>
  </si>
  <si>
    <t>Nuquí</t>
  </si>
  <si>
    <t>Guapi</t>
  </si>
  <si>
    <t>En tramite Vigencia Futura</t>
  </si>
  <si>
    <t>Santa Marta (adición contrato interventoría)</t>
  </si>
  <si>
    <t>San Andrés</t>
  </si>
  <si>
    <t>Pasto PTAR</t>
  </si>
  <si>
    <t xml:space="preserve">Pendiente de Deficion por parte del Ministerio de Transporte. PROYETO NUEVO </t>
  </si>
  <si>
    <t>San Gil</t>
  </si>
  <si>
    <t>Convenio Sogamoso</t>
  </si>
  <si>
    <t>Proyecto adjudicado en proceso de legalización/ EN EJECUCIÓN ?</t>
  </si>
  <si>
    <t>Gestion Social</t>
  </si>
  <si>
    <t>Convenio Aguachica</t>
  </si>
  <si>
    <t>Convenio San Antonio de Calarma</t>
  </si>
  <si>
    <t>Convenio CEDENAR</t>
  </si>
  <si>
    <t>Convenio ENERCA</t>
  </si>
  <si>
    <t>Convenio DIMAR</t>
  </si>
  <si>
    <t>Convenio Chachagui</t>
  </si>
  <si>
    <t>Convenio Bolivar</t>
  </si>
  <si>
    <t>Convenio Manizales</t>
  </si>
  <si>
    <t>Pasto VF</t>
  </si>
  <si>
    <t>Riohacha VF</t>
  </si>
  <si>
    <t>Popayán VF</t>
  </si>
  <si>
    <t>R Atlántico</t>
  </si>
  <si>
    <t>R Cundinamarca</t>
  </si>
  <si>
    <t>Traslado de Recursos DOTACION</t>
  </si>
  <si>
    <t xml:space="preserve">ASIGNADO A LAS REGIONALES </t>
  </si>
  <si>
    <t xml:space="preserve">PENDIENTE JUSTIFICACIÓN PORQUÉ  MODIFICACIÓN </t>
  </si>
  <si>
    <t>PENDIENTE JUSTIFICACIÓN PORQUÉ  NO SE EJECUTARÁ</t>
  </si>
  <si>
    <t xml:space="preserve">REVISAR PORQUÉ CAMBIA VALOR </t>
  </si>
  <si>
    <t>No requiere. Adición a contrato celebrado en 2016</t>
  </si>
  <si>
    <t>Nuqui</t>
  </si>
  <si>
    <t>Ipiales</t>
  </si>
  <si>
    <t>Villagarzón</t>
  </si>
  <si>
    <t>Villavicencio</t>
  </si>
  <si>
    <t>CONVENIO MANIZALES</t>
  </si>
  <si>
    <t>ElDorado</t>
  </si>
  <si>
    <t>ARMENIA VF</t>
  </si>
  <si>
    <t>PASTO VF</t>
  </si>
  <si>
    <t>SAN ANDRES VF</t>
  </si>
  <si>
    <t xml:space="preserve">PENDIENTE JUSTIFICACIÓN PORQUÉ  MODIFICACIÓN  VALORES </t>
  </si>
  <si>
    <t xml:space="preserve">PENDIENTE JUSTIFICACIÓN MODIFICACIÓN VALOR </t>
  </si>
  <si>
    <t xml:space="preserve">VALOR APROPIADO VIGENTE 9,298,000. 000  EN EL CUADRO 8,018,000. REGIONALES </t>
  </si>
  <si>
    <t xml:space="preserve">NO SE REFLEJA INFORMACIÓN </t>
  </si>
  <si>
    <t>CARURU</t>
  </si>
  <si>
    <t>SE REPROGRAMA TODO EL RECURSO DEL PROYECTO DE INVERSION PARA ASIGNAR RECURSOS A LAS REGIONALES AERONAUTICAS</t>
  </si>
  <si>
    <t>SISTEMAS DE CONTROL SOLAR CONTRA EL CALOR Y EL DESLUMBRAMIENTO EN LA NUEVA TORRE DE CONTROL APTO ELDORADO</t>
  </si>
  <si>
    <t>MOBILIARIO FASE II</t>
  </si>
  <si>
    <t>ADECUACION OFICINAS OTA</t>
  </si>
  <si>
    <t>ADICION CTO 16000502-H3, REALIZAR ESTUDIOS Y DISEÑOS MANTENIM CNA Y ESTUDIOS Y DISEÑOS MANTENIM Y ADEC EDIFICAC DEL CEA</t>
  </si>
  <si>
    <t>Disponible para NEA - CEA - CNA</t>
  </si>
  <si>
    <t>ASIGNADO REGIONAL ANTIOQUIA</t>
  </si>
  <si>
    <t>ASIGNADO REGIONAL ATLANTICO</t>
  </si>
  <si>
    <t>ASIGNADO REGIONAL CUNDINAMARCA</t>
  </si>
  <si>
    <t>ASIGNADO REGIONAL META</t>
  </si>
  <si>
    <t>ASIGNADO REGIONAL NORTE DE SANTANDER</t>
  </si>
  <si>
    <t>ASIGNADO REGIONAL VALLE</t>
  </si>
  <si>
    <t>Ejecutada y terminada</t>
  </si>
  <si>
    <t>Se encuentra radicado en SSO</t>
  </si>
  <si>
    <t>NO SE RELACIONA EN EL NUEVO FORMATO</t>
  </si>
  <si>
    <t>AL TERCER TRIMESTRE SE COMPROMETIERON $1.497,5 MILLONES Y SE OBLIGARON $360. 8 MILLONES</t>
  </si>
  <si>
    <t>SE ADQUIRIERON LICENCIAS PARA SOFTWARE DE DISEÑO POR VALOR DE $5.831.595</t>
  </si>
  <si>
    <t>SE REALIZÓ LA ADQUISICIÓN DE PRUEBAS SICOLÓGICAS POR VALOR DE $11.645.000</t>
  </si>
  <si>
    <t>SE REALIZÓ LA INSTALACIÓN DE CAJAS DE DESRATIZACIÓN POR VALOR DE $1.475.875, SE ADQUIRIO EL SERVICIO DE  MANTENIMIENTO DEL TANQUE POR $1.072.560</t>
  </si>
  <si>
    <t>SE REALIZÓ LA ADQUISICIÓN DEL CATÁLOGO OACI PARA LA BIBLIOTECA POR VALOR DE $31.480.500, SE ADQUIRIERON LICENCIAS PARA BASES DE DATOS POR VALOR DE $15.860.000, ADQUISICIÓN DE LOS SERVICIOS DE MANTENIMIENTO PREVENTIVO Y CORRECTIVO DEL LABORATORIO DE SIMULACIÒN DE VUELO ATC $9.807.980</t>
  </si>
  <si>
    <t>SE COMPROMETIERON Y OBLIGARON AL TERCER TRIMESTRE $1310,3 MILLONES DE PESOS</t>
  </si>
  <si>
    <t xml:space="preserve">TODOS LOS DOCENTES FUERON CONTRATADOS DURANTE EL PRIMER SEMESTRE 2017. L CIERRE DEL TERCER TRIMESTRE SE COMPROMETIERON $2.807,4 MILLONES Y SE OBLIGARON $2.235,4 MILLONES </t>
  </si>
  <si>
    <t>SE REGISTRÓ UN CONTRATO POR $80,000,000 CON COMPENSAR PARA LA REALIZACIÓN DE ACTIVIDADES DE BIENESTAR No. RP 80017. SE COMPROMETIERON $80 MILLONES Y SE OBLIGARON $1,6 MILLONES</t>
  </si>
  <si>
    <t>SE REALIZARON COMPROMISOS POR $76,7 MILLONES Y OBLIGACIONES POR $2,2 MILLONES SE REALIZARON TRASLADOS PRESUPUESTALES POR $1,079,2 MILLONES  (500 MILLONES  PARA REALIZAR EVENTOS DE CAPACITACIÓN Y 579,2 MILLONES  PARA TRAMITAR AUXILIOS DE VIAJE)</t>
  </si>
  <si>
    <t>DIRECCIÓN DE INFRAESTRUCTURA AEROPORTUARIA</t>
  </si>
  <si>
    <t>ESTA INFORMACIÓN ES ADICIONAL POR LOS AJUSTES REALIZADOS POR EL ÁREA QUE SE TIENEN ENCUENTA PARA CORTE SEPTIEMBRE 2017</t>
  </si>
  <si>
    <t>SEGUIMIENTO CUARTO TRIMESTRE DE 2017</t>
  </si>
  <si>
    <t>FECHA TERMINACION 22 de Diciembre 2017 -(3 pagos ) -
Obligado: $226.720.000
Pendiente de obligar: $340.080.000
La cuenta fue radicada en cuentas por pagar el día 29 de diciembre de 2017 por la supervisoría del contrato. Las cuenta fue devuelta, por el Grupo Cuentas por Pagar, el día 03 de enero de 2018, por incumplimiento a la circular No. 10 emitida por la Secretaría General. Se radica nuevamente la cuenta en la primera semana de enero de 2018.</t>
  </si>
  <si>
    <t>Totalmente obligado - Contrato en liquidación</t>
  </si>
  <si>
    <r>
      <t>$932,214,056 - Obligado totalmente - (liquidacion pendiente por formalizar en SECOP)
$626,016,160 - Obligado totalmente - (liquidacion pendiente 
$326,769,784  (Traslado recursos al proyecto de Mantenimiento)
$4,621,092 - Contrato terminado y obligado -  (liquidacion pendiente por  terminación en SECOP)
$859,213,277 - Contrato terminado  y obligado
$657.436.497,60 - Contrato 17001874 H2 Licencias O365 para ser activadas en la vigencia 2018, se realiza con los saldos sobrantes de otros proyectos. Completamente obligado - Liquidación pendiente.</t>
    </r>
    <r>
      <rPr>
        <b/>
        <sz val="11"/>
        <color theme="1"/>
        <rFont val="Calibri"/>
        <family val="2"/>
        <scheme val="minor"/>
      </rPr>
      <t xml:space="preserve">
</t>
    </r>
  </si>
  <si>
    <t xml:space="preserve">Proceso  se ejecuta durante el cuarto trimestre. 
El supervisor del contrato no alcanzó a radicar la cuenta el día 28 de diciembre de 2017, debido a incapacidad médica, y en la Dirección de Informática, no se tuvo conocimiento oportuno de que la cuenta no había sido radicada para haber realizado lo gestión. Se tuvo conocimiento el día 29 de diciembre de 2017, pero en cuentas por pagar, no recibieron la cuenta. Se adjunta incapacidad médica. Se radica cuenta la primera semana de enero de 2018.
</t>
  </si>
  <si>
    <t>El servicio se paga por mensualidades vencidas.
La última cuenta por $39.049.779 fue radicada por el supervisor del contrato el 28 de diciembre en atención al ciudadano, y recibida en Cuentas por pagar el 29 de diciembre de 2017 siendo  devuelta.  Se radicará la cuenta nuevamente la primera semana de enero de 2018.
Pendiente por obligar: $148.672.107</t>
  </si>
  <si>
    <t>Contrato  16000466  H3 de 2016 terminó el 30 de octubre de 2017 . Completamente obligado. Pendiente liquidación.</t>
  </si>
  <si>
    <r>
      <t xml:space="preserve">Recursos trasladados con Acuerdo Pptal al proyecto de Mantenimiento.  </t>
    </r>
    <r>
      <rPr>
        <b/>
        <sz val="11"/>
        <color theme="1"/>
        <rFont val="Calibri"/>
        <family val="2"/>
        <scheme val="minor"/>
      </rPr>
      <t>(Ver observación de Junio)</t>
    </r>
  </si>
  <si>
    <t>(Ver Observacion TERCER TRIMESTRE). El saldo de $167,712,567 se utilizó para  Adquirir la licencias de officce 365 para ser activadas en 2018.</t>
  </si>
  <si>
    <t xml:space="preserve">El contrato inició el 20 de diciembre de 2017, con un plazo hasta el 31 de diciembre de 2017. Se efectuaron las actividades previstas en el objeto contractual.
Pendiente de obligar: $1.940.000.000, no se alcanzó a suscribir y firmar el acta de recibo final, para efectuar el trámite del pago, plazo máximo el 28 de diciembre de 2017.
El saldo $50.000.000 se trasladó a la actividad de Adquisición de Licencias de Software a fin de completar presupuesto y adquirir licencias O365 para ser activadas en la vigencia 2018.
</t>
  </si>
  <si>
    <t xml:space="preserve">Debido a la necesidad inmediata de renovar por mínimo 1 año certificados digitales proximos a vencer. Se crea evento de compra en el Acuerdo Marco de Compra AMP CCE - Nube Privada II a fin de adquirirlos.  De acuerdo al procedimiento se calcula presupuesto oficial estimado mediante el simulador disponible en el AMP por valor de $4.927.079.  No obstante se reciben cotizaciones de los proveedores del AMP por valores superiores al presupuesto oficial lo que origina no poder realizar la adquisición correspondiente.  Se cubre la necesidad mediante generación de certificado digital demo o de prueba, sin costo, con una vigencia de un mes.  </t>
  </si>
  <si>
    <t xml:space="preserve">No se realiza la adquisición quedando el presupuesto de $4.927.079 sin ejecutar.Se cubre la necesidad de forma temporal mediante generación de certificado digital demo o de prueba, sin costo, con una vigencia de un mes.  </t>
  </si>
  <si>
    <t xml:space="preserve">(Ver observación TERCER TRIMESTRE) El saldo de $14,758,346 fue traslado a la actividad de adquisición de licencias de software para ORACLE.
Se prorrogó el plazo de ejecución del contrato hasta el día 20 abril de 2018, con el fin de terminar actividades de los Ítems: Planificación, Implementación, Capacitación y para la entrega y revisión de los documentos entregables acorde al Anexo 2 – Especificaciones Técnicas de Pliego de Condiciones.
Se obligan: $107.674.770
Pendiente de obligar: $610.157.030
</t>
  </si>
  <si>
    <t>Contrato se ejecuta durante cuarto trimestre de 2017
La cuenta para pago total fue radicada en cuentas por pagar el 28 de diciembre de 2017. se solicitó aclaración de la cuenta vía correo electrónico por parte de Martha Rojas de cuentas por pagar, el día 29 de diciembre de 2017 a las 8:08pm al supervisor  del contrato quien fue incapacitado médicamente desde el 28 de diciembre de 2017. De esta información la Directora de Informática (E) no tuvo conocimiento sino hasta el 03 de enero de 2018. Se radicó nuevamente la cuenta la segunda semana de enero de 2018.</t>
  </si>
  <si>
    <t>Contrato en liquidación (liquidacion pendiente por formalizar en SECOP)</t>
  </si>
  <si>
    <t xml:space="preserve">Valor adjudicado: $303.778.916
Se tenía contemplado presupuesto para cubrir servicios por 5 meses, pero con el periodo de aprovisionamiento de los enlaces por parte de ETB, realmente los servicios se empezaron a facturar desde el mes de septiembre de 2017
Pendiente de obligar: $57.823.125,47
El saldo se trasladó  para:
Adquisición de licencias ORACLE $158,187,576 y  ADQUISICIÓN DE LICENCIAS Office 365 para ser activadas en 2018 $488.171.143 
</t>
  </si>
  <si>
    <t>No se realiza traslado de centro de computo por no ser viable a través del contrato de mesa de servicios.
Se realiza adición a bolsa de repuestos por valor de $216.381.014</t>
  </si>
  <si>
    <t>Contrato en ejecución por vigencias futuras.</t>
  </si>
  <si>
    <t xml:space="preserve">Contrato en liquidación </t>
  </si>
  <si>
    <t>Se realiza adición en el mes de octubre por valor de $220.277.925
Contrato en liquidación.</t>
  </si>
  <si>
    <t>Se realizan dos adiciones por valor de $34.270.096.
Contrato en liquidación</t>
  </si>
  <si>
    <t>Se realiza adición por valor de $9.810.000.
Contrato en liquidación</t>
  </si>
  <si>
    <t>Este proceso no se realizó por instrucciones del Director de Informática, para completar el presupuesto requerido para el proceso de SIGMA.</t>
  </si>
  <si>
    <t>Proceso no tramitado</t>
  </si>
  <si>
    <t>Este proceso no se realizó por instrucciones del Director de Informática, para realizar adición al contrato de SIA/AIM.</t>
  </si>
  <si>
    <t>SEGUIMIENTO A DICIEMBRE  30 DE 2017</t>
  </si>
  <si>
    <t>Contrato adjudicado y ejecutado</t>
  </si>
  <si>
    <t>El contrato quedo en reserva para pago en el 2018</t>
  </si>
  <si>
    <t xml:space="preserve">Contrat adjudicado el 22 de diciembre con prorroga hasta el 11 de febrero </t>
  </si>
  <si>
    <t>Contrato adjudicado y ejecutado, pendiente saldo por pagar</t>
  </si>
  <si>
    <t>SEGUIMIENTO  A 31 DE DICIEMBRE  DE 2017</t>
  </si>
  <si>
    <t xml:space="preserve">TOTAL  CUMPLIMIENTO CUARTO TRIMESTRE </t>
  </si>
  <si>
    <t>SEGUIMIENTO CUARTO TRIMESTRE</t>
  </si>
  <si>
    <t>CONTRATO No 1700001432 H2 EJECUTADO Y PAGADO POR VALOR DE $ 316,549,902</t>
  </si>
  <si>
    <t>RECURSOS EJECUTADOS EN UN 86,86% POR LAS DIRECCIONES REGIONALES AERONAUTICAS.</t>
  </si>
  <si>
    <t>RECURSOS EJECUTADOS POR DIRECCIONES REGIONALES AERONAUTICAS</t>
  </si>
  <si>
    <t>SEGUIMIENTO   CUARTO TRIMESTRE DE 2017</t>
  </si>
  <si>
    <t xml:space="preserve">A fecha de  corte  31 de Diciembre,  presento  resultados en la realización de  eventos  de Capacitación,  con  ejecución  en  compromisos del 98 %  por  valor de  1,767  millones  y  Obligacion   del 87%  ( 1,561 Millones),  saldo  sin  Ejecutar  por  valor de 27,5 millones  en razon a  cancelacion de cursos  y  una  reserva  presupuestal de 206 Millones    </t>
  </si>
  <si>
    <t>Adjudicacion  de  eventos en temas  relacionados  con  Seguridad de la  Aviacion  Civil y  apoyo a  la  Gestion institucional.   Reflejando  un  cumplimiento  del  PIC   acumulado  de  3,645 capacitaciones a  Servidores  Publicos, de este  total  asistentes  presenta  1677 servidores  publicos capacitados  en forma  individual  a corte 31 de Diciembre de 2017</t>
  </si>
  <si>
    <t>RP  Nro.117817 del  2 de octubre de 2017 por valor de  32,7  millones</t>
  </si>
  <si>
    <t xml:space="preserve">a  Corte 31 de Diciembre   se  realizo    la  contratacion  por  Vigencia Futura   ordinaria  autorizada  por  el Ministerio de  Hacienda  con  presupuesto  de la  vigencia  2017  por  valor  adjudicado  de  304 millones,  presentando  una  ejecucion del presupuesto  total,  en  compromisos  del  98% ( 3,109 millones) y  en  obligaciones  del  97%  ( 3,077 millones) y saldo  sin Ejecutar de 47,5 millones  y  una  reserva  presupuestal  de 32 Millones.   </t>
  </si>
  <si>
    <t xml:space="preserve">a  Corte 31 de Diciembre    presentó  una  ejecucion  total  del presupuesto  reprogramado: compromisos  del  100% ( 80 millones y  en  obligaciones  del  4%  ( 3 millones), quedando  reserva   constituida de 76  millones  </t>
  </si>
  <si>
    <t xml:space="preserve"> Presento  Presupuesto reprogramado de la  actividad C-2499-0600-5-0-6   vigente a 80 millones </t>
  </si>
  <si>
    <t xml:space="preserve">a Corte 31 de Diciembre    presentó  una  ejecucion  total  en  compromisos  del  100% ( 74 millones y  en  obligaciones  del  100%  ( 74 millones),  </t>
  </si>
  <si>
    <t xml:space="preserve">Presento  Presupuesto reprogramado de la  actividad 2499-0600-5-0-3  vigente  a 74,4 millones </t>
  </si>
  <si>
    <t>A corte 31 de  Diciembre  presenta  resultados  de  ejecución   de  78%   en  compromisos ( 1,665 millones) y  en  obligaciones de 78%  ( 1,665 Millones)  en razon a  las  siguientes  novedades: apropiacion de $ 208,575,120 quedo por fuera  del  Decreto 2118 /15 Dic de 2017 de  Reducción Presupuesto  General de la  Nacion Vig 2017  y  saldo  sin  ejecutar  de  $265,188,519   por  afectacion de  Paro  Avianca.</t>
  </si>
  <si>
    <t>SEGUIMIENTO   CUARTO TRIMESTRE  DE 2017</t>
  </si>
  <si>
    <t>SE ALCANZO UNA EJECUCIÓN PRESUPUESTAL DEL 99.6 %</t>
  </si>
  <si>
    <t>SE ADQUIRIERON 4 TERRENOS, LOTES No. 12 Y 13 -- 23 - 27 Y 28.</t>
  </si>
  <si>
    <t>SE ADQUIRIERON 3 TERRENOS, LOTES No. 3 - 5  Y 12.</t>
  </si>
  <si>
    <t>SE ADQUIRIO TERRENO EL ESTERO.</t>
  </si>
  <si>
    <t xml:space="preserve">SE TRASLADARON RECURSOS PARA LA COMPRA DE TERRENOS EN TOLÚ. </t>
  </si>
  <si>
    <t xml:space="preserve">CONVENIO CON EL IGAC $ 57.500.00 Y PROCESO PRECONTRACTUAL AVALUOS COMERCIALES POR VALOR DE $ 8.500.000, TOTAL $ 66.000.000, SALDO DECREMENTADO $ 1.714.000. 
NOTA: LOS DEMAS RECURSOS FUERON TRASLADADOS PARA LA ADQUISICIÓN DE TERRENOS    </t>
  </si>
  <si>
    <t>EL PROCESO SE ADJUDICO 27 DE OCTUBRE DE 2017 SE FIRMO ACTA DE INICIO EL 3 DE NOVIEMBRE DE 2017 Y ESTA EN EJECUCION TIENE PLAZO HASTA EL 31 DE JULIO DE 2018. SE SESEMBOLSO EL ANTICIPO POR 2,850 MILLONES</t>
  </si>
  <si>
    <t xml:space="preserve">SE ADJUDICO Y SE EJECUTO CONTRATO 17001228 H2 </t>
  </si>
  <si>
    <t>SE ADJUDICO Y SE EJECUTO CONTRATO 17001267_H2</t>
  </si>
  <si>
    <t>SE ADJUDICO Y SE EJECUTO CONTRATO 17001183 H1</t>
  </si>
  <si>
    <t>REGIONALIZADO</t>
  </si>
  <si>
    <t>N.A.</t>
  </si>
  <si>
    <t>17001189 SE CONTRATO SE EJECUTO EL 96% CONTRATO INICIAL 2.483.886.877 SE EJECUTO 2.381.310.087</t>
  </si>
  <si>
    <t>17001190  SE CONTRATO POR $214,712,170</t>
  </si>
  <si>
    <t>17001060 SE CONTRATO POR $187,455,000</t>
  </si>
  <si>
    <t>17001763 SE ENCUENTRA EN EJECUCION POR SUSPENSION TEMPORAL DEL CONTRATO NAVUERAS SIN CUPO PARA TRANSPORTAR LA MAQUINA</t>
  </si>
  <si>
    <t>17001763 SE ENCUENTRA EN EJECUCION POR SUSPENSION TEMPORAL DEL CONTRATO NAVUERAS SIN CUPO PARA TRANSPORTAR LA MAQUINA POR VALOR POR $33,000,000</t>
  </si>
  <si>
    <t>SE PUBLICO 2 VECES Y AL FINAL SE DECLARO DESIERTO</t>
  </si>
  <si>
    <t>RESOLUCION 02831 DE 13 SEPTIEMBRE 2017</t>
  </si>
  <si>
    <t>RESOLUCION 02831 DE 13 SEPTIEMBRE 2018</t>
  </si>
  <si>
    <t>CONTRATO 17001063 POR VALOR $936,294,932</t>
  </si>
  <si>
    <t>SE ADJUDICO  CONTRATO POR VALOR DE 2,872,770,705  CONFORME A CONTRATO 17001415-H2- 2017</t>
  </si>
  <si>
    <t>EN EJECUCION</t>
  </si>
  <si>
    <t xml:space="preserve">CONTRATO 17001187 PROCESO ADJUDICADO POR 340,097,459, </t>
  </si>
  <si>
    <t>CONTRATO 17000830H3 POR VALOR DE $710,809,452</t>
  </si>
  <si>
    <t>CONTRATO 17001030 SE ADJUDICO CONTRATO A SECURITY GLOBAL SAS,  POR  660.031.673.00</t>
  </si>
  <si>
    <t>CONTRATO 17001082 SE ADJUDICO  CONTRATO SECURITY VIDEO EQUIPEMENT S.A.S., POR VALOR DE $ 999,098,644 ,</t>
  </si>
  <si>
    <t>SE TRASLADO LOS RECURSOS A LA DIRECCIÓN REGIONAL CUNDINAMARCA, NO SE CUMPLIO POR QUE SE DECLARO DESIERTO.</t>
  </si>
  <si>
    <t>SE TRASLADO RECURSOS A LA REGIONAL CUNDINAMARCA,</t>
  </si>
  <si>
    <t xml:space="preserve"> PROCESO DECLARADO DESIERTO PREVISTO </t>
  </si>
  <si>
    <t>CONTRATO EN EJECUCION MEDIANTE VIGENCIAS FUTURAS</t>
  </si>
  <si>
    <t>SE REALIZO TRASLADO  A LA ACTIVIDAD DE ADQUISICIÓN DE CCTV</t>
  </si>
  <si>
    <t xml:space="preserve">ESTA ACTIVIDAD NO FUE APROBADA PARA SEGUIRLA REALIZANDO </t>
  </si>
  <si>
    <t>EL CONVENIO NO SE  FIRMO, POR FALTA DE CONCENSO EN EL USO DE LOS RECURSOS</t>
  </si>
  <si>
    <t xml:space="preserve">
DE CONFORMIDAD CON REUNIÓN ADELANTADA EL 7/DIC/2017, EN LA DIRECCIÓN DE SERVICIOS AEROPORTUARIOS DSA, CON LOS SEÑORES TC VILLAMIL RESPONSABLE DE CONVENIOS OFICIALES DE PLANEACIÓN, EL SEÑOR ALEJANDRO MORENO RESPONSABLE DE CONVENIO INTERADMINISTRATIVOS DE LA DIRECCIÓN DE LA SEGURIDAD CIUDADANA, CON REFERENCIA AL CONVENIO INTERADMINISTRATIVO PONAL- AEROCIVIL SE CONSIDERÓ QUE EN VIRTUD AL PRINCIPIO DE ANUALIDAD DEL PRESUPUESTO EL CONVENIO NO ALCANZÓ A SALIR PRESUPUESTALMENTE EN ESTA VIGENCIA (2017).
</t>
  </si>
  <si>
    <t>SE REALIZÓ TRASLADO DE LOS RECURSOS SOLICITADOS POR CADA DE LAS DIR. REGIONALES ,</t>
  </si>
  <si>
    <t>TOTAL COMPROMISOS 351,226,000
77%</t>
  </si>
  <si>
    <t>TOTAL COMPROMISOS 385,350,200
97%</t>
  </si>
  <si>
    <t>INFORMACIÓN REMITIDA POR EL AREA EN OTRO FORMATO, SE REALIZARON TRASLADOS ENTRE ACTIVIDADES  APROPIACIÓN FINAL 431,883,360</t>
  </si>
  <si>
    <t>TOTAL COMPROMISOS 8,500,000 
100%</t>
  </si>
  <si>
    <t>TOTAL COMPROMISOS 73,638,890
99%</t>
  </si>
  <si>
    <t>INFORMACIÓN REMITIDA POR EL AREA EN OTRO FORMATOS SE REALIZARON TRASLADOS ENTRE ACTIVIDADES  APROPIACIÓN FINAL 8,500,000</t>
  </si>
  <si>
    <t>INFORMACIÓN REMITIDA POR EL AREA EN OTRO FORMATO SE REALIZARON TRASLADOS ENTRE ACTIVIDADES  APROPIACIÓN FINAL 394,000,000</t>
  </si>
  <si>
    <t>INFORMACIÓN REMITIDA POR EL AREA EN OTRO FORMATO,  SE REALIZARON TRASLADOS ENTRE ACTIVIDADES  APROPIACIÓN FINAL 74,000,000</t>
  </si>
  <si>
    <t>TOTAL COMPROMISOS 26,012,389
74%</t>
  </si>
  <si>
    <t>TOTAL COMPROMISOS 29,965,000
99%</t>
  </si>
  <si>
    <t>TOTAL COMPROMISOS 433,136,640
100%</t>
  </si>
  <si>
    <t>INFORMACIÓN REMITIDA POR EL AREA EN OTRO FORMATO,  SE REALIZARON TRASLADOS ENTRE ACTIVIDADES  APROPIACIÓN FINAL 433,136,640</t>
  </si>
  <si>
    <t>TOTAL COMPROMISOS 433,879,596
100%</t>
  </si>
  <si>
    <t>INFORMACIÓN REMITIDA POR EL AREA EN OTRO FORMATO,  SE REALIZARON TRASLADOS ENTRE ACTIVIDADES  APROPIACIÓN FINAL 433,880,000</t>
  </si>
  <si>
    <t>TOTAL COMPROMISOS 9,282,000 25%</t>
  </si>
  <si>
    <t>INFORMACIÓN REMITIDA POR EL AREA EN OTRO FORMATO,  SE REALIZARON TRASLADOS ENTRE ACTIVIDADES  APROPIACIÓN FINAL 36,400,000</t>
  </si>
  <si>
    <t>SEGUIMIENTO A CUMPLIMIENTO:
CUARTO TRIMESTRE 2017</t>
  </si>
  <si>
    <t>No s eaprobó la adición. Se prioriza para 2018</t>
  </si>
  <si>
    <t>En ejecución. Generará reserva presupuestal</t>
  </si>
  <si>
    <t>No se viabilizó por parte del Ministerio</t>
  </si>
  <si>
    <t>Estudio Catastro de pistas en ejecución. Genera Reservas Presupuestales</t>
  </si>
  <si>
    <t>Convenios celebrados en Valledupar y Buenaventura</t>
  </si>
  <si>
    <t>No viabilizado</t>
  </si>
  <si>
    <t>En ejecución.</t>
  </si>
  <si>
    <t>No se celebrará contrato durante 2017</t>
  </si>
  <si>
    <t>No se viabilizó</t>
  </si>
  <si>
    <t>No se va a construir torre de control nueva. Se prioriza la adición de recursos al contrato en ejecución.</t>
  </si>
  <si>
    <t>No se ejecutará</t>
  </si>
  <si>
    <t>SE REPROGRAMARON LAS FECHAS DE EJECUCION</t>
  </si>
  <si>
    <t>Solo se contrató el Estudio de suelos</t>
  </si>
  <si>
    <t>El proceso se declaró desierto. Se presentó recurso de reposición, el cual no fue admitido. El recurso no se ejecutará y se propondrán alternativas.</t>
  </si>
  <si>
    <t>PROYECTO A EJECUTARSE CON LOS RECURSOS TRASLADADOS DEL PROYECTO DE CONSTRUCCION. DEPENDE DE LA APROBACION DEL TRAMITE</t>
  </si>
  <si>
    <t>CUMPLIMIENTO
PLAN DE ACCION</t>
  </si>
  <si>
    <t xml:space="preserve"> CRONOGRAMA DE INVERSION - A DICIEMBRE 31  2017</t>
  </si>
  <si>
    <r>
      <rPr>
        <sz val="11"/>
        <color rgb="FFFF0000"/>
        <rFont val="Calibri"/>
        <family val="2"/>
        <scheme val="minor"/>
      </rPr>
      <t>PAGO DE $ 8.250.000</t>
    </r>
    <r>
      <rPr>
        <sz val="11"/>
        <color theme="1"/>
        <rFont val="Calibri"/>
        <family val="2"/>
        <scheme val="minor"/>
      </rPr>
      <t xml:space="preserve"> EFECTUADO POR RESOLUCION 00269 DEL 30 DE ENERO CDP 21717 DEL 30 DE ENERO Y RP 14817 DEL 31 DE ENERO DE 2017</t>
    </r>
  </si>
  <si>
    <r>
      <t xml:space="preserve">SE EFECTUÓ LA ADICIÓN No. 917 DEL 21 DE FEBRERO POR VALOR DE $ 8.801.900 SE CONSTITUYO CDP Y </t>
    </r>
    <r>
      <rPr>
        <sz val="11"/>
        <color rgb="FFFF0000"/>
        <rFont val="Calibri"/>
        <family val="2"/>
        <scheme val="minor"/>
      </rPr>
      <t xml:space="preserve"> EL COMPROMISO POR VALOR DE $ 50.801.900</t>
    </r>
    <r>
      <rPr>
        <sz val="11"/>
        <color theme="1"/>
        <rFont val="Calibri"/>
        <family val="2"/>
        <scheme val="minor"/>
      </rPr>
      <t xml:space="preserve"> NO SE HAN REALIZADO PAGOS</t>
    </r>
  </si>
  <si>
    <r>
      <t xml:space="preserve">SE EFECTUÓ LA ADICIÓN No.1117 DEL 21 DE FEBRERO POR VALOR DE $ 36.000.000 SE CONSTITUYO CDP Y </t>
    </r>
    <r>
      <rPr>
        <sz val="11"/>
        <color rgb="FFFF0000"/>
        <rFont val="Calibri"/>
        <family val="2"/>
        <scheme val="minor"/>
      </rPr>
      <t xml:space="preserve">COMPROMISO POR VALOR DE $ 55.209.200 </t>
    </r>
    <r>
      <rPr>
        <sz val="11"/>
        <color theme="1"/>
        <rFont val="Calibri"/>
        <family val="2"/>
        <scheme val="minor"/>
      </rPr>
      <t>PARA UN SALDO DISPONIBLE DE $ 2.790.800 NO SE HAN REALIZADO PAGOS</t>
    </r>
  </si>
  <si>
    <r>
      <t xml:space="preserve">SE EFECTUÓ LA ADICIÓN No.1717 DEL 21 DE FEBRERO POR VALOR DE $ 26.000.000 SE CONSTITUYO  CDP Y EL </t>
    </r>
    <r>
      <rPr>
        <sz val="11"/>
        <color rgb="FFFF0000"/>
        <rFont val="Calibri"/>
        <family val="2"/>
        <scheme val="minor"/>
      </rPr>
      <t xml:space="preserve"> COMPROMISO POR $ 52.220.000</t>
    </r>
    <r>
      <rPr>
        <sz val="11"/>
        <color theme="1"/>
        <rFont val="Calibri"/>
        <family val="2"/>
        <scheme val="minor"/>
      </rPr>
      <t xml:space="preserve"> SALDO DISPONIBLE $ 28.780.000  NO SE HAN REALIZADO PAGOS</t>
    </r>
  </si>
  <si>
    <r>
      <t xml:space="preserve">SE EFECTUÓ LA ADICIÓN No.2017 DEL 21 DE FEBRERO POR VALOR DE $ 1.000.000 PARA UN SALDO DE $ 59.000.000 SE CONSTITUYO CDP Y </t>
    </r>
    <r>
      <rPr>
        <sz val="11"/>
        <color rgb="FFFF0000"/>
        <rFont val="Calibri"/>
        <family val="2"/>
        <scheme val="minor"/>
      </rPr>
      <t xml:space="preserve">COMPROMISO POR VALOR DE $ 36.000.000 </t>
    </r>
    <r>
      <rPr>
        <sz val="11"/>
        <color theme="1"/>
        <rFont val="Calibri"/>
        <family val="2"/>
        <scheme val="minor"/>
      </rPr>
      <t>SALDO DISPONIBLE $ 23.000.000 NO SE HAN REALIZADO PAGOS</t>
    </r>
  </si>
  <si>
    <r>
      <t xml:space="preserve">SE CONSTITUYO  CDP  Y </t>
    </r>
    <r>
      <rPr>
        <sz val="11"/>
        <color rgb="FFFF0000"/>
        <rFont val="Calibri"/>
        <family val="2"/>
        <scheme val="minor"/>
      </rPr>
      <t xml:space="preserve">COMPROMISO POR VALOR DE $ 3.000.000 </t>
    </r>
    <r>
      <rPr>
        <sz val="11"/>
        <color theme="1"/>
        <rFont val="Calibri"/>
        <family val="2"/>
        <scheme val="minor"/>
      </rPr>
      <t>NO SE REALIZARON PAGOS</t>
    </r>
  </si>
  <si>
    <r>
      <t xml:space="preserve">SE CONSTITUYÓ CDP Y </t>
    </r>
    <r>
      <rPr>
        <sz val="11"/>
        <color rgb="FFFF0000"/>
        <rFont val="Calibri"/>
        <family val="2"/>
        <scheme val="minor"/>
      </rPr>
      <t xml:space="preserve">COMPROMISO POR VALOR DE $ 3.500.000 </t>
    </r>
    <r>
      <rPr>
        <sz val="11"/>
        <color theme="1"/>
        <rFont val="Calibri"/>
        <family val="2"/>
        <scheme val="minor"/>
      </rPr>
      <t>SALDO DISPONIBLE $ 2.500.000 NO SE REALIZARON PAGOS</t>
    </r>
  </si>
  <si>
    <r>
      <t xml:space="preserve">MG®  </t>
    </r>
    <r>
      <rPr>
        <b/>
        <sz val="11"/>
        <color theme="1"/>
        <rFont val="Calibri"/>
        <family val="2"/>
        <scheme val="minor"/>
      </rPr>
      <t>JUAN CARLOS RAMIREZ MEJIA</t>
    </r>
  </si>
  <si>
    <t>SEGUIMIENTO CUARTO  TRIMESTRE</t>
  </si>
  <si>
    <t>SEGUIMIENTO   CUARTO  TRIMESTRE DE 2017</t>
  </si>
  <si>
    <t xml:space="preserve">LA DIRECCIÓN DE TELECOMUINICACIONES PRESENTÓ EL SEGUIMIENTO AL CUARTO TRIMESTRE DE 2017, POR SER TAN EXTENSO SU PRESENTACIÓN POR PARTE DEL ÁREA EL EXCEL REPOSA EN LOS ANTECEDENTES Y AQUÍ SE TOMA EL PORCENTAJE DE LA EJECUCION POR AREA SIIF A 31 DE DICIEMBE DE 2017. </t>
  </si>
  <si>
    <r>
      <rPr>
        <b/>
        <sz val="11"/>
        <color theme="1"/>
        <rFont val="Calibri"/>
        <family val="2"/>
        <scheme val="minor"/>
      </rPr>
      <t>TERCER TRIMESTRE:</t>
    </r>
    <r>
      <rPr>
        <sz val="11"/>
        <color theme="1"/>
        <rFont val="Calibri"/>
        <family val="2"/>
        <scheme val="minor"/>
      </rPr>
      <t xml:space="preserve">
Proceso: 17000940 H2
Objeto: ADQUISICION, INSTALACION Y PUESTA EN FUNCIONAMIENTO DE SERVIDORES
Fecha Adjudicación: 24/07/2017
Valor adjudicado $566.800.000
Proceso llevado a cabo por Subasta Inversa Presencial el cual generó un valor menor al inicialmente presupuestado.  Se adquieren los equipos cumpliendo con las necesidades y especificaciones técnicas requeridas. 
</t>
    </r>
    <r>
      <rPr>
        <b/>
        <sz val="11"/>
        <color theme="1"/>
        <rFont val="Calibri"/>
        <family val="2"/>
        <scheme val="minor"/>
      </rPr>
      <t xml:space="preserve">CONTRATO EN EJECUCION
</t>
    </r>
    <r>
      <rPr>
        <b/>
        <i/>
        <sz val="11"/>
        <color theme="1"/>
        <rFont val="Calibri"/>
        <family val="2"/>
        <scheme val="minor"/>
      </rPr>
      <t>El saldo sobrante se utilizó para completar la adqisición de Licencias de software ORACLE.</t>
    </r>
  </si>
  <si>
    <r>
      <rPr>
        <b/>
        <sz val="11"/>
        <color theme="1"/>
        <rFont val="Calibri"/>
        <family val="2"/>
        <scheme val="minor"/>
      </rPr>
      <t>CUARTO TRIMESTRE:</t>
    </r>
    <r>
      <rPr>
        <sz val="11"/>
        <color theme="1"/>
        <rFont val="Calibri"/>
        <family val="2"/>
        <scheme val="minor"/>
      </rPr>
      <t xml:space="preserve">
Proceso: 17000940 H2
Objeto: ADQUISICION, INSTALACION Y PUESTA EN FUNCIONAMIENTO DE SERVIDORES
</t>
    </r>
    <r>
      <rPr>
        <b/>
        <sz val="11"/>
        <color theme="1"/>
        <rFont val="Calibri"/>
        <family val="2"/>
        <scheme val="minor"/>
      </rPr>
      <t xml:space="preserve">CONTRATO TERMINADO
</t>
    </r>
  </si>
  <si>
    <r>
      <rPr>
        <sz val="11"/>
        <color rgb="FFFF0000"/>
        <rFont val="Calibri"/>
        <family val="2"/>
        <scheme val="minor"/>
      </rPr>
      <t>**</t>
    </r>
    <r>
      <rPr>
        <sz val="11"/>
        <color theme="1"/>
        <rFont val="Calibri"/>
        <family val="2"/>
        <scheme val="minor"/>
      </rPr>
      <t xml:space="preserve"> ADQUISICIÓN, INSTALACIÓN Y PUESTA EN FUNCIONAMIENTO DE EQUIPOS WORKSTATION</t>
    </r>
  </si>
  <si>
    <r>
      <rPr>
        <sz val="11"/>
        <color rgb="FFFF0000"/>
        <rFont val="Calibri"/>
        <family val="2"/>
        <scheme val="minor"/>
      </rPr>
      <t xml:space="preserve">** </t>
    </r>
    <r>
      <rPr>
        <sz val="11"/>
        <color theme="1"/>
        <rFont val="Calibri"/>
        <family val="2"/>
        <scheme val="minor"/>
      </rPr>
      <t xml:space="preserve">Requerimiento inmediato con el fin de adquirir equipos o estaciones de trabajo de gran capacidad y rendimiento, con un alto desempeño que permita a la Dirección de Servicios a la Navegación Aérea de la Entidad  la utilización  óptima y ágil de la herramienta de software SIA/AIM para el manejo del Sistema de Información Aeronáutica, en el cual se registra y administra la información aeronáutica en forma automatizada, confiable, segura y alineada con el Plan Mundial de Navegación Aérea. </t>
    </r>
  </si>
  <si>
    <r>
      <rPr>
        <b/>
        <sz val="11"/>
        <color theme="1"/>
        <rFont val="Calibri"/>
        <family val="2"/>
        <scheme val="minor"/>
      </rPr>
      <t>TERCER TRIMESTRE:</t>
    </r>
    <r>
      <rPr>
        <sz val="11"/>
        <color theme="1"/>
        <rFont val="Calibri"/>
        <family val="2"/>
        <scheme val="minor"/>
      </rPr>
      <t xml:space="preserve">
Proceso: 17001009 H2: 
Objeto: ADQUISICION, INSTALACION Y PUESTA EN FUNCIONAMIENTO DE EQUIPOS WORKSTATION
Valor Adjudicado: $16.376.304 
</t>
    </r>
    <r>
      <rPr>
        <b/>
        <sz val="11"/>
        <color theme="1"/>
        <rFont val="Calibri"/>
        <family val="2"/>
        <scheme val="minor"/>
      </rPr>
      <t xml:space="preserve">CONTRATO TERMINADO. </t>
    </r>
  </si>
  <si>
    <r>
      <rPr>
        <b/>
        <sz val="11"/>
        <color theme="1"/>
        <rFont val="Calibri"/>
        <family val="2"/>
        <scheme val="minor"/>
      </rPr>
      <t>CUARTO TRIMESTRE:</t>
    </r>
    <r>
      <rPr>
        <sz val="11"/>
        <color theme="1"/>
        <rFont val="Calibri"/>
        <family val="2"/>
        <scheme val="minor"/>
      </rPr>
      <t xml:space="preserve">
Proceso: 17001009 H2: 
Objeto: ADQUISICION, INSTALACION Y PUESTA EN FUNCIONAMIENTO DE EQUIPOS WORKSTATION
Valor Adjudicado: $16.376.304 
</t>
    </r>
    <r>
      <rPr>
        <b/>
        <sz val="11"/>
        <color theme="1"/>
        <rFont val="Calibri"/>
        <family val="2"/>
        <scheme val="minor"/>
      </rPr>
      <t xml:space="preserve">CONTRATO TERMINADO. </t>
    </r>
  </si>
  <si>
    <r>
      <rPr>
        <b/>
        <sz val="11"/>
        <color theme="1"/>
        <rFont val="Calibri"/>
        <family val="2"/>
        <scheme val="minor"/>
      </rPr>
      <t xml:space="preserve">TERCER TRIMESTRE: </t>
    </r>
    <r>
      <rPr>
        <sz val="11"/>
        <color theme="1"/>
        <rFont val="Calibri"/>
        <family val="2"/>
        <scheme val="minor"/>
      </rPr>
      <t xml:space="preserve">
Adquisición Licenciamiento Microsoft:  Valor Adjudicado $ 932.214.056. 
</t>
    </r>
    <r>
      <rPr>
        <b/>
        <sz val="11"/>
        <color theme="1"/>
        <rFont val="Calibri"/>
        <family val="2"/>
        <scheme val="minor"/>
      </rPr>
      <t xml:space="preserve">TERMINADO
</t>
    </r>
    <r>
      <rPr>
        <sz val="11"/>
        <color theme="1"/>
        <rFont val="Calibri"/>
        <family val="2"/>
        <scheme val="minor"/>
      </rPr>
      <t xml:space="preserve">
Adquisición Licenciamiento IBM Máximo:  Valor Adjudicado  $ 626.016.160. 
</t>
    </r>
    <r>
      <rPr>
        <b/>
        <sz val="11"/>
        <color theme="1"/>
        <rFont val="Calibri"/>
        <family val="2"/>
        <scheme val="minor"/>
      </rPr>
      <t>EN EJECUCION</t>
    </r>
    <r>
      <rPr>
        <sz val="11"/>
        <color theme="1"/>
        <rFont val="Calibri"/>
        <family val="2"/>
        <scheme val="minor"/>
      </rPr>
      <t xml:space="preserve">
</t>
    </r>
    <r>
      <rPr>
        <b/>
        <sz val="11"/>
        <color theme="1"/>
        <rFont val="Calibri"/>
        <family val="2"/>
        <scheme val="minor"/>
      </rPr>
      <t xml:space="preserve">Se destinaron $ 326.769.784 para cubrir TRASLADO PRESUPUESTAL  al rubro de Soporte y Mantenimiento.
</t>
    </r>
    <r>
      <rPr>
        <sz val="11"/>
        <color theme="1"/>
        <rFont val="Calibri"/>
        <family val="2"/>
        <scheme val="minor"/>
      </rPr>
      <t xml:space="preserve">Adquisición Licencias de Software MS Windows: Valor Adjudicado: $ 4.621.091   Fecha:  23/08/2017 
</t>
    </r>
    <r>
      <rPr>
        <b/>
        <sz val="11"/>
        <color theme="1"/>
        <rFont val="Calibri"/>
        <family val="2"/>
        <scheme val="minor"/>
      </rPr>
      <t>TERMINADO</t>
    </r>
    <r>
      <rPr>
        <sz val="11"/>
        <color theme="1"/>
        <rFont val="Calibri"/>
        <family val="2"/>
        <scheme val="minor"/>
      </rPr>
      <t xml:space="preserve">
Adquisición de licencias de Software Oracle: Valor Adjudicado:  $ 859.213.277  Fecha:  31/08/2017 
</t>
    </r>
    <r>
      <rPr>
        <b/>
        <sz val="11"/>
        <color theme="1"/>
        <rFont val="Calibri"/>
        <family val="2"/>
        <scheme val="minor"/>
      </rPr>
      <t>EN EJECUCION</t>
    </r>
  </si>
  <si>
    <r>
      <rPr>
        <b/>
        <sz val="11"/>
        <color theme="1"/>
        <rFont val="Calibri"/>
        <family val="2"/>
        <scheme val="minor"/>
      </rPr>
      <t xml:space="preserve">CUARTO TRIMESTRE: </t>
    </r>
    <r>
      <rPr>
        <sz val="11"/>
        <color theme="1"/>
        <rFont val="Calibri"/>
        <family val="2"/>
        <scheme val="minor"/>
      </rPr>
      <t xml:space="preserve">
Adquisición Licenciamiento Microsoft:  Valor Adjudicado $ 932.214.056. 
</t>
    </r>
    <r>
      <rPr>
        <b/>
        <sz val="11"/>
        <color theme="1"/>
        <rFont val="Calibri"/>
        <family val="2"/>
        <scheme val="minor"/>
      </rPr>
      <t xml:space="preserve">TERMINADO
</t>
    </r>
    <r>
      <rPr>
        <sz val="11"/>
        <color theme="1"/>
        <rFont val="Calibri"/>
        <family val="2"/>
        <scheme val="minor"/>
      </rPr>
      <t xml:space="preserve">
Adquisición Licenciamiento IBM Máximo:  Valor Adjudicado  $ 626.016.160. 
</t>
    </r>
    <r>
      <rPr>
        <b/>
        <sz val="11"/>
        <color theme="1"/>
        <rFont val="Calibri"/>
        <family val="2"/>
        <scheme val="minor"/>
      </rPr>
      <t xml:space="preserve">TERMINADO
</t>
    </r>
    <r>
      <rPr>
        <sz val="11"/>
        <color theme="1"/>
        <rFont val="Calibri"/>
        <family val="2"/>
        <scheme val="minor"/>
      </rPr>
      <t xml:space="preserve">Adquisición Licencias de Software MS Windows: Valor Adjudicado: $ 4.621.091   Fecha:  23/08/2017 
</t>
    </r>
    <r>
      <rPr>
        <b/>
        <sz val="11"/>
        <color theme="1"/>
        <rFont val="Calibri"/>
        <family val="2"/>
        <scheme val="minor"/>
      </rPr>
      <t xml:space="preserve">TERMINADO
</t>
    </r>
    <r>
      <rPr>
        <sz val="11"/>
        <color theme="1"/>
        <rFont val="Calibri"/>
        <family val="2"/>
        <scheme val="minor"/>
      </rPr>
      <t xml:space="preserve">
Adquisición de licencias de Software Oracle: Valor Adjudicado:  $ 859.213.277  Fecha:  31/08/2017 
</t>
    </r>
    <r>
      <rPr>
        <b/>
        <sz val="11"/>
        <color theme="1"/>
        <rFont val="Calibri"/>
        <family val="2"/>
        <scheme val="minor"/>
      </rPr>
      <t>TERMINADO
Adquisición de Licencias de Software O365 E3 Open, ATP Open y SFB Cal Open; Valor adjudicado $657.436.407
TERMINADO</t>
    </r>
  </si>
  <si>
    <r>
      <rPr>
        <b/>
        <sz val="11"/>
        <color theme="1"/>
        <rFont val="Calibri"/>
        <family val="2"/>
        <scheme val="minor"/>
      </rPr>
      <t xml:space="preserve">TERCER TRIMESTRE: </t>
    </r>
    <r>
      <rPr>
        <sz val="11"/>
        <color theme="1"/>
        <rFont val="Calibri"/>
        <family val="2"/>
        <scheme val="minor"/>
      </rPr>
      <t xml:space="preserve">
Proceso 17001177 H1  
Objeto: ADQUISICION, INSTALACION Y PUESTA EN FUNCIONAMIENTO DE ESTRUCTURAS DE CABLEADO LOCAL QUE SOPORTE MAYOR CAPACIDAD PARA LAS DIFERENTES AREAS DE LA ENTIDAD
Valor Adjudicado: $316.843.614  Fecha adjudicación: 30/08/2017
</t>
    </r>
    <r>
      <rPr>
        <b/>
        <sz val="11"/>
        <color theme="1"/>
        <rFont val="Calibri"/>
        <family val="2"/>
        <scheme val="minor"/>
      </rPr>
      <t xml:space="preserve">PENDIENTE DE RP a SEPT
</t>
    </r>
    <r>
      <rPr>
        <b/>
        <i/>
        <sz val="11"/>
        <color rgb="FFFF0000"/>
        <rFont val="Calibri"/>
        <family val="2"/>
        <scheme val="minor"/>
      </rPr>
      <t>El saldo sobrante se utilizará para completar presupuesto y adquirir Licencias Office 365 para ser activadas en 2018.</t>
    </r>
  </si>
  <si>
    <r>
      <rPr>
        <b/>
        <sz val="11"/>
        <color theme="1"/>
        <rFont val="Calibri"/>
        <family val="2"/>
        <scheme val="minor"/>
      </rPr>
      <t xml:space="preserve">CUARTO TRIMESTRE: </t>
    </r>
    <r>
      <rPr>
        <sz val="11"/>
        <color theme="1"/>
        <rFont val="Calibri"/>
        <family val="2"/>
        <scheme val="minor"/>
      </rPr>
      <t xml:space="preserve">
Proceso 17001177 H1  
Objeto: ADQUISICION, INSTALACION Y PUESTA EN FUNCIONAMIENTO DE ESTRUCTURAS DE CABLEADO LOCAL QUE SOPORTE MAYOR CAPACIDAD PARA LAS DIFERENTES AREAS DE LA ENTIDAD
Valor Adjudicado: $316.843.614  Fecha adjudicación: 30/08/2017
INICIO DE EJECUCION :
FINAL DE EJECUCION: 22/12/2017</t>
    </r>
    <r>
      <rPr>
        <b/>
        <sz val="11"/>
        <color theme="1"/>
        <rFont val="Calibri"/>
        <family val="2"/>
        <scheme val="minor"/>
      </rPr>
      <t xml:space="preserve">
</t>
    </r>
    <r>
      <rPr>
        <b/>
        <i/>
        <sz val="11"/>
        <color rgb="FFFF0000"/>
        <rFont val="Calibri"/>
        <family val="2"/>
        <scheme val="minor"/>
      </rPr>
      <t>El saldo sobrante se utilizará para completar presupuesto y adquirir Licencias Office 365 para ser activadas en 2018.</t>
    </r>
  </si>
  <si>
    <r>
      <rPr>
        <b/>
        <sz val="11"/>
        <color theme="1"/>
        <rFont val="Calibri"/>
        <family val="2"/>
        <scheme val="minor"/>
      </rPr>
      <t xml:space="preserve">CUARTO TRIMESTRE: </t>
    </r>
    <r>
      <rPr>
        <sz val="11"/>
        <color theme="1"/>
        <rFont val="Calibri"/>
        <family val="2"/>
        <scheme val="minor"/>
      </rPr>
      <t xml:space="preserve">
PROYECTO EN EJECUCION TRAE VIGENCIAS FUTURAS DESDE 2015</t>
    </r>
  </si>
  <si>
    <r>
      <rPr>
        <b/>
        <sz val="11"/>
        <color theme="1"/>
        <rFont val="Calibri"/>
        <family val="2"/>
        <scheme val="minor"/>
      </rPr>
      <t xml:space="preserve">CUARTO TRIMESTRE: </t>
    </r>
    <r>
      <rPr>
        <sz val="11"/>
        <color theme="1"/>
        <rFont val="Calibri"/>
        <family val="2"/>
        <scheme val="minor"/>
      </rPr>
      <t xml:space="preserve">
PROYECTO EN EJECUCION TRAE VIGENCIAS FUTURAS 2016 - CONTRATO 16000466 H3 DE 2016
</t>
    </r>
    <r>
      <rPr>
        <b/>
        <sz val="11"/>
        <color theme="1"/>
        <rFont val="Calibri"/>
        <family val="2"/>
        <scheme val="minor"/>
      </rPr>
      <t>CONTRATO TERMINADO</t>
    </r>
  </si>
  <si>
    <r>
      <t>Actividades realizadas: Ajustes a requerimientos de Almacén y Activos Fijos muebles, revisión con la Dirección Administrativa del avance para utilización SECOP II e impacto al Proyecto, revisión y ajustes a especficaciones técnicas de Facturación y Cuentas por Cobrar.
Dado el requerimiento de la Dirección Financiera (documento</t>
    </r>
    <r>
      <rPr>
        <sz val="11"/>
        <color rgb="FFFF0000"/>
        <rFont val="Calibri"/>
        <family val="2"/>
        <scheme val="minor"/>
      </rPr>
      <t xml:space="preserve"> 2017006272</t>
    </r>
    <r>
      <rPr>
        <sz val="11"/>
        <color theme="1"/>
        <rFont val="Calibri"/>
        <family val="2"/>
        <scheme val="minor"/>
      </rPr>
      <t>), se evaluaron y definieron otras alternativas diferentes enfocadas a la reimplementación del actual software de JDEdwards o la implementación de una nueva versión.</t>
    </r>
  </si>
  <si>
    <r>
      <t xml:space="preserve">Uno de los requisitos previos de este proyecto es tener definido el plan de implementación institucional de las NICSP por parte de la Dirección Financiera de la Entidad. Esta definición se estima tener hacia el 22 de diciembre de 2017. Se debe que dar espera a los resultados, ya que son insumo para las parametrizaciones de las aplicaciones y desarrollo de las nuevas funcionalidades a implementar.
Según los estudios previos adelantados el costo total estimado de este proyecto es de $1.062.412.800, valor que genera una Licitación Pública, el plazo para su ejecución adecuada es mínimo CINCO (5) meses y mientras se surten los cronogramas precontractuales, se considera según el tiempo disponible, ya no es viable ejecutarlo y terminarlo en esta misma vigencia 2017.
*** </t>
    </r>
    <r>
      <rPr>
        <b/>
        <sz val="11"/>
        <color theme="1"/>
        <rFont val="Calibri"/>
        <family val="2"/>
        <scheme val="minor"/>
      </rPr>
      <t>Se destina el presupuesto  para cubrir TRASLADO PRESUPUESTAL  el rubro de Soporte y Mantenimiento,</t>
    </r>
    <r>
      <rPr>
        <sz val="11"/>
        <color theme="1"/>
        <rFont val="Calibri"/>
        <family val="2"/>
        <scheme val="minor"/>
      </rPr>
      <t xml:space="preserve">
</t>
    </r>
  </si>
  <si>
    <r>
      <t xml:space="preserve">Uno de los requisitos previos de este proyecto es tener definido el plan de implementación institucional de las NICSP por parte de la Dirección Financiera de la Entidad. Esta definición se estima tener hacia el  22 de diciembre de 2017. Se debe dar espera a los resultados, ya que son insumo para las parametrizaciones de las aplicaciones y desarrollo de las nuevas funcionalidades a implementar.
Según los estudios previos adelantados el costo total estimado de este proyecto es de $1.062.412.800, valor que genera una Licitación Pública, el plazo para su ejecución adecuada es mínimo CINCO (5) meses y mientras se surten los cronogramas precontractuales, se considera según el tiempo disponible, ya no es viable ejecutarlo y terminarlo en esta misma vigencia 2017. Se ejecutará en la vigencia 2018.
*** </t>
    </r>
    <r>
      <rPr>
        <b/>
        <sz val="11"/>
        <color theme="1"/>
        <rFont val="Calibri"/>
        <family val="2"/>
        <scheme val="minor"/>
      </rPr>
      <t>Se destinó presupuesto $709.497.348  para cubrir TRASLADO PRESUPUESTAL  al rubro de Soporte y Mantenimiento.</t>
    </r>
    <r>
      <rPr>
        <sz val="11"/>
        <color theme="1"/>
        <rFont val="Calibri"/>
        <family val="2"/>
        <scheme val="minor"/>
      </rPr>
      <t xml:space="preserve">
</t>
    </r>
  </si>
  <si>
    <r>
      <rPr>
        <b/>
        <sz val="11"/>
        <color theme="1"/>
        <rFont val="Calibri"/>
        <family val="2"/>
        <scheme val="minor"/>
      </rPr>
      <t>CUARTO TRIMESTRE:</t>
    </r>
    <r>
      <rPr>
        <sz val="11"/>
        <color theme="1"/>
        <rFont val="Calibri"/>
        <family val="2"/>
        <scheme val="minor"/>
      </rPr>
      <t xml:space="preserve">
Se ejecutará en la vigencia 2018.
*** </t>
    </r>
    <r>
      <rPr>
        <b/>
        <sz val="11"/>
        <color theme="1"/>
        <rFont val="Calibri"/>
        <family val="2"/>
        <scheme val="minor"/>
      </rPr>
      <t>Se destinó presupuesto $709.497.348  para cubrir TRASLADO PRESUPUESTAL  al rubro de Soporte y Mantenimiento.</t>
    </r>
    <r>
      <rPr>
        <sz val="11"/>
        <color theme="1"/>
        <rFont val="Calibri"/>
        <family val="2"/>
        <scheme val="minor"/>
      </rPr>
      <t xml:space="preserve">
</t>
    </r>
  </si>
  <si>
    <r>
      <rPr>
        <b/>
        <sz val="11"/>
        <color theme="1"/>
        <rFont val="Calibri"/>
        <family val="2"/>
        <scheme val="minor"/>
      </rPr>
      <t>TERCER TRIMESTRE:</t>
    </r>
    <r>
      <rPr>
        <sz val="11"/>
        <color theme="1"/>
        <rFont val="Calibri"/>
        <family val="2"/>
        <scheme val="minor"/>
      </rPr>
      <t xml:space="preserve">  En el primer trimestre se estima no ejecutar este proyecto, se utilizará el presupuesto asignado para financiar el proyecto de adquisición de servidores.</t>
    </r>
  </si>
  <si>
    <r>
      <rPr>
        <b/>
        <sz val="11"/>
        <color theme="1"/>
        <rFont val="Calibri"/>
        <family val="2"/>
        <scheme val="minor"/>
      </rPr>
      <t>CUARTO TRIMESTRE:</t>
    </r>
    <r>
      <rPr>
        <sz val="11"/>
        <color theme="1"/>
        <rFont val="Calibri"/>
        <family val="2"/>
        <scheme val="minor"/>
      </rPr>
      <t xml:space="preserve">  En el primer trimestre se estima no ejecutar este proyecto, se utilizará el presupuesto asignado para financiar el proyecto de adquisición de servidores.</t>
    </r>
  </si>
  <si>
    <r>
      <rPr>
        <b/>
        <sz val="11"/>
        <color theme="1"/>
        <rFont val="Calibri"/>
        <family val="2"/>
        <scheme val="minor"/>
      </rPr>
      <t>TERCER TRIMESTRE</t>
    </r>
    <r>
      <rPr>
        <sz val="11"/>
        <color theme="1"/>
        <rFont val="Calibri"/>
        <family val="2"/>
        <scheme val="minor"/>
      </rPr>
      <t xml:space="preserve">
</t>
    </r>
    <r>
      <rPr>
        <b/>
        <sz val="11"/>
        <color theme="1"/>
        <rFont val="Calibri"/>
        <family val="2"/>
        <scheme val="minor"/>
      </rPr>
      <t xml:space="preserve">*** Se destinó el presupuesto  $182.666.228  para cubrir TRASLADO PRESUPUESTAL  al rubro de Soporte y Mantenimiento,
</t>
    </r>
    <r>
      <rPr>
        <sz val="11"/>
        <color theme="1"/>
        <rFont val="Calibri"/>
        <family val="2"/>
        <scheme val="minor"/>
      </rPr>
      <t>El proyecto queda definanciado, se ajusta alcance,  especificaciones técnicas y  se realiza nuevo estudio de mercado. Los nuevos costos sobrepasan los 580 millones de pesos , el plazo para su ejecución adecuada es mínimo CINCO (5) meses,  mientras se surten los cronogramas precontractuales, se considera según el tiempo disponible, ya no es viable ejecutarlo y terminarlo en esta misma vigencia 2017. Se ejecutará en la vigencia 2018.</t>
    </r>
  </si>
  <si>
    <r>
      <rPr>
        <b/>
        <sz val="11"/>
        <color theme="1"/>
        <rFont val="Calibri"/>
        <family val="2"/>
        <scheme val="minor"/>
      </rPr>
      <t>CUARTO TRIMESTRE</t>
    </r>
    <r>
      <rPr>
        <sz val="11"/>
        <color theme="1"/>
        <rFont val="Calibri"/>
        <family val="2"/>
        <scheme val="minor"/>
      </rPr>
      <t xml:space="preserve">
</t>
    </r>
    <r>
      <rPr>
        <b/>
        <sz val="11"/>
        <color theme="1"/>
        <rFont val="Calibri"/>
        <family val="2"/>
        <scheme val="minor"/>
      </rPr>
      <t xml:space="preserve">*** Se destinó el presupuesto  $182.666.228  para cubrir TRASLADO PRESUPUESTAL  al rubro de Soporte y Mantenimiento,
</t>
    </r>
  </si>
  <si>
    <r>
      <rPr>
        <b/>
        <sz val="11"/>
        <color theme="1"/>
        <rFont val="Calibri"/>
        <family val="2"/>
        <scheme val="minor"/>
      </rPr>
      <t xml:space="preserve">CUARTO TRIMESTRE: </t>
    </r>
    <r>
      <rPr>
        <sz val="11"/>
        <color theme="1"/>
        <rFont val="Calibri"/>
        <family val="2"/>
        <scheme val="minor"/>
      </rPr>
      <t xml:space="preserve">
Se ejecutará en la vigencia 2018.
*** </t>
    </r>
    <r>
      <rPr>
        <b/>
        <sz val="11"/>
        <color theme="1"/>
        <rFont val="Calibri"/>
        <family val="2"/>
        <scheme val="minor"/>
      </rPr>
      <t>Se destinó el presupuesto  $168.500.000 para cubrir TRASLADO PRESUPUESTAL  el rubro de Soporte y Mantenimiento,</t>
    </r>
  </si>
  <si>
    <r>
      <rPr>
        <b/>
        <sz val="11"/>
        <color theme="1"/>
        <rFont val="Calibri"/>
        <family val="2"/>
        <scheme val="minor"/>
      </rPr>
      <t>CUARTO TRIMESTR</t>
    </r>
    <r>
      <rPr>
        <sz val="11"/>
        <color theme="1"/>
        <rFont val="Calibri"/>
        <family val="2"/>
        <scheme val="minor"/>
      </rPr>
      <t xml:space="preserve">E: Se cubre necesidad puntual del CEA y se implementa solución  de software  para capacitación virtual E-learning  mediante la herramienta de software libre  Moodel, cubriendo para esta vigencia  los requerimientos establecidos.  
</t>
    </r>
    <r>
      <rPr>
        <b/>
        <sz val="11"/>
        <color theme="1"/>
        <rFont val="Calibri"/>
        <family val="2"/>
        <scheme val="minor"/>
      </rPr>
      <t>*** NO SE REQUIRIO INVERSION</t>
    </r>
  </si>
  <si>
    <r>
      <rPr>
        <b/>
        <sz val="11"/>
        <color theme="1"/>
        <rFont val="Calibri"/>
        <family val="2"/>
        <scheme val="minor"/>
      </rPr>
      <t xml:space="preserve">TERCER TRIMESTRE: </t>
    </r>
    <r>
      <rPr>
        <sz val="11"/>
        <color theme="1"/>
        <rFont val="Calibri"/>
        <family val="2"/>
        <scheme val="minor"/>
      </rPr>
      <t xml:space="preserve">
SE RENUEVA CONVENIO  INTERADMINISTRATIVO DE BIOMETRIA CON LA RNEC Y SE CONTINUA EL SERVICIO SIN PROBLEMAS.</t>
    </r>
    <r>
      <rPr>
        <b/>
        <sz val="11"/>
        <color theme="1"/>
        <rFont val="Calibri"/>
        <family val="2"/>
        <scheme val="minor"/>
      </rPr>
      <t xml:space="preserve">
*** NO REQUIRIO INVERSION</t>
    </r>
  </si>
  <si>
    <r>
      <rPr>
        <b/>
        <sz val="11"/>
        <color theme="1"/>
        <rFont val="Calibri"/>
        <family val="2"/>
        <scheme val="minor"/>
      </rPr>
      <t xml:space="preserve">CUARTO TRIMESTRE: </t>
    </r>
    <r>
      <rPr>
        <sz val="11"/>
        <color theme="1"/>
        <rFont val="Calibri"/>
        <family val="2"/>
        <scheme val="minor"/>
      </rPr>
      <t xml:space="preserve">
SE RENUEVA CONVENIO  INTERADMINISTRATIVO DE BIOMETRIA CON LA RNEC Y SE CONTINUA EL SERVICIO SIN PROBLEMAS.</t>
    </r>
    <r>
      <rPr>
        <b/>
        <sz val="11"/>
        <color theme="1"/>
        <rFont val="Calibri"/>
        <family val="2"/>
        <scheme val="minor"/>
      </rPr>
      <t xml:space="preserve">
*** NO REQUIRIO INVERSION</t>
    </r>
  </si>
  <si>
    <r>
      <rPr>
        <b/>
        <sz val="11"/>
        <color theme="1"/>
        <rFont val="Calibri"/>
        <family val="2"/>
        <scheme val="minor"/>
      </rPr>
      <t xml:space="preserve">TERCER TRIMESTRE: </t>
    </r>
    <r>
      <rPr>
        <sz val="11"/>
        <color theme="1"/>
        <rFont val="Calibri"/>
        <family val="2"/>
        <scheme val="minor"/>
      </rPr>
      <t xml:space="preserve">
Se adelantan los trámites respectivos en coordinación con la Dir. ADMTVA de proceso de Contratación Directa ya que existe solo un unico proveedor exclusivo del software PDC SCORE para Colombia
Desde el 30 de junio de 2017 se encuentra minuta de contrato: </t>
    </r>
    <r>
      <rPr>
        <b/>
        <sz val="11"/>
        <color theme="1"/>
        <rFont val="Calibri"/>
        <family val="2"/>
        <scheme val="minor"/>
      </rPr>
      <t>17001150 H2 de 2017</t>
    </r>
    <r>
      <rPr>
        <sz val="11"/>
        <color theme="1"/>
        <rFont val="Calibri"/>
        <family val="2"/>
        <scheme val="minor"/>
      </rPr>
      <t xml:space="preserve">  para revisión y firma del aprobador de gasto (SECRETARIO GENERAL)
Se realiza seguimiento por parte de Informática y OTA  para conocer las observaciones o ajustes respectivos de la revisión de los documentos para firma del contrato.
El 30/08/2017  asesor de Secretaría General Humberto Izquierdo encargado de la revisión solicita reunión con el área usuaria OTA y Dirección de Informática solicitando varios ajustes, documentación adicional y justificaciones del por qué SCORE es el único que cubre la necesidad de la Entidad. 
Se ajustan y entregan los documentos y justificaciones solicitadas  para revisión a la SG desde el 13 de septiembre de 2017, no obstante aún no son suficientes.
Es necesario definir especificaciones funcionales y técnicas como si se fuese a adquirir un nuevo software de Coordinación de Slots, realizar estudio de mercado y costos con diversos fabricantes y proveedores  en el mundo,  establecer (MEDIANTE DEMOSTRACION EN VIVO SOBRE CADA SOFTWARE) si cumplen con las necesidades de la Entidad para determinar si se justifica y  es conveniente continuar con el software PDC SCORE o en su defecto adquirir una nueva solución en el 2018. 
</t>
    </r>
    <r>
      <rPr>
        <b/>
        <sz val="11"/>
        <color theme="1"/>
        <rFont val="Calibri"/>
        <family val="2"/>
        <scheme val="minor"/>
      </rPr>
      <t>ESTA ACTIVIDAD SE REALIZARA DURANTE EL MES DE OCTUBRE DE 2017.</t>
    </r>
    <r>
      <rPr>
        <sz val="11"/>
        <color theme="1"/>
        <rFont val="Calibri"/>
        <family val="2"/>
        <scheme val="minor"/>
      </rPr>
      <t xml:space="preserve">
</t>
    </r>
  </si>
  <si>
    <r>
      <rPr>
        <b/>
        <sz val="11"/>
        <color theme="1"/>
        <rFont val="Calibri"/>
        <family val="2"/>
        <scheme val="minor"/>
      </rPr>
      <t xml:space="preserve">CUARTO TRIMESTRE: </t>
    </r>
    <r>
      <rPr>
        <sz val="11"/>
        <color theme="1"/>
        <rFont val="Calibri"/>
        <family val="2"/>
        <scheme val="minor"/>
      </rPr>
      <t xml:space="preserve">
Se ealizar estudio de mercado y costos con diversos fabricantes y proveedores  en el mundo,  se establece (MEDIANTE DEMOSTRACION EN VIVO SOBRE CADA SOFTWARE) si cumplen con las necesidades de la Entidad para determinar si se justifica y  es conveniente continuar con el software PDC SCORE o en su defecto adquirir una nueva solución en el 2018. 
El estudio  evidencia conveniente para la Entidad  extender el licenciamiento PDC SCORE y adquirir los modulos SCORE adicionales conforme a lo programado inicialmente. Valor total final: $1.940.000.000.
</t>
    </r>
    <r>
      <rPr>
        <b/>
        <sz val="11"/>
        <color rgb="FFFF0000"/>
        <rFont val="Calibri"/>
        <family val="2"/>
        <scheme val="minor"/>
      </rPr>
      <t/>
    </r>
  </si>
  <si>
    <r>
      <rPr>
        <sz val="11"/>
        <color rgb="FFFF0000"/>
        <rFont val="Calibri"/>
        <family val="2"/>
        <scheme val="minor"/>
      </rPr>
      <t>**</t>
    </r>
    <r>
      <rPr>
        <sz val="11"/>
        <color theme="1"/>
        <rFont val="Calibri"/>
        <family val="2"/>
        <scheme val="minor"/>
      </rPr>
      <t xml:space="preserve"> ADQUISICIÓN SOLUCIÓN DE CERTIFICADOS DIGITALES PARA EL ACCESO AL SISTEMA SIIF</t>
    </r>
  </si>
  <si>
    <r>
      <rPr>
        <b/>
        <sz val="11"/>
        <color theme="1"/>
        <rFont val="Calibri"/>
        <family val="2"/>
        <scheme val="minor"/>
      </rPr>
      <t>TERCER TRIMESTRE:</t>
    </r>
    <r>
      <rPr>
        <sz val="11"/>
        <color theme="1"/>
        <rFont val="Calibri"/>
        <family val="2"/>
        <scheme val="minor"/>
      </rPr>
      <t xml:space="preserve">
</t>
    </r>
    <r>
      <rPr>
        <b/>
        <sz val="11"/>
        <color theme="1"/>
        <rFont val="Calibri"/>
        <family val="2"/>
        <scheme val="minor"/>
      </rPr>
      <t>CONTRATO TERMINADO</t>
    </r>
  </si>
  <si>
    <r>
      <rPr>
        <b/>
        <sz val="11"/>
        <color theme="1"/>
        <rFont val="Calibri"/>
        <family val="2"/>
        <scheme val="minor"/>
      </rPr>
      <t>CUARTO  TRIMESTRE:</t>
    </r>
    <r>
      <rPr>
        <sz val="11"/>
        <color theme="1"/>
        <rFont val="Calibri"/>
        <family val="2"/>
        <scheme val="minor"/>
      </rPr>
      <t xml:space="preserve">
</t>
    </r>
    <r>
      <rPr>
        <b/>
        <sz val="11"/>
        <color theme="1"/>
        <rFont val="Calibri"/>
        <family val="2"/>
        <scheme val="minor"/>
      </rPr>
      <t>CONTRATO TERMINADO</t>
    </r>
  </si>
  <si>
    <r>
      <rPr>
        <sz val="11"/>
        <color rgb="FFFF0000"/>
        <rFont val="Calibri"/>
        <family val="2"/>
        <scheme val="minor"/>
      </rPr>
      <t>**</t>
    </r>
    <r>
      <rPr>
        <sz val="11"/>
        <color theme="1"/>
        <rFont val="Calibri"/>
        <family val="2"/>
        <scheme val="minor"/>
      </rPr>
      <t xml:space="preserve"> ADQUISICIÓN. INSTALACIÓN Y PUESTA EN FUNCIONAMIENTO DE RENOVACIÓN Y MEJORAMIENTO DE LA INFRAESTRUCTURA QUE CONFORMA LA SOLUCIÓN INFORMATICA DE CONTROL DE ACCESO DEL EDIFICIO ADMINISTRATIVO DE LA ENTIDAD</t>
    </r>
  </si>
  <si>
    <r>
      <rPr>
        <b/>
        <sz val="11"/>
        <color theme="1"/>
        <rFont val="Calibri"/>
        <family val="2"/>
        <scheme val="minor"/>
      </rPr>
      <t>TERCER TRIMESTRE:</t>
    </r>
    <r>
      <rPr>
        <sz val="11"/>
        <color theme="1"/>
        <rFont val="Calibri"/>
        <family val="2"/>
        <scheme val="minor"/>
      </rPr>
      <t xml:space="preserve">
Proceso: 17000848 H2
Objeto: ADQUISICIÓN, INSTALACIÓN Y PUESTA EN FUNCIONAMIENTO DE RENOVACIÓN Y MEJORAMIENTO DE LA INFRAESTRUCTURA QUE CONFORMA LA SOLUCIÓN INFORMÁTICA DE CONTROL DE ACCESO DEL EDIFICIO ADMINISTRATIVO DE LA ENTIDAD
Valor Adjudicado: $68.623.730
</t>
    </r>
    <r>
      <rPr>
        <b/>
        <sz val="11"/>
        <color theme="1"/>
        <rFont val="Calibri"/>
        <family val="2"/>
        <scheme val="minor"/>
      </rPr>
      <t>CONTRATO TERMINADO</t>
    </r>
  </si>
  <si>
    <r>
      <rPr>
        <b/>
        <sz val="11"/>
        <color theme="1"/>
        <rFont val="Calibri"/>
        <family val="2"/>
        <scheme val="minor"/>
      </rPr>
      <t>CUARTO TRIMESTRE:</t>
    </r>
    <r>
      <rPr>
        <sz val="11"/>
        <color theme="1"/>
        <rFont val="Calibri"/>
        <family val="2"/>
        <scheme val="minor"/>
      </rPr>
      <t xml:space="preserve">
Proceso: 17000848 H2
Objeto: ADQUISICIÓN, INSTALACIÓN Y PUESTA EN FUNCIONAMIENTO DE RENOVACIÓN Y MEJORAMIENTO DE LA INFRAESTRUCTURA QUE CONFORMA LA SOLUCIÓN INFORMÁTICA DE CONTROL DE ACCESO DEL EDIFICIO ADMINISTRATIVO DE LA ENTIDAD
Valor Adjudicado: $68.623.730
</t>
    </r>
    <r>
      <rPr>
        <b/>
        <sz val="11"/>
        <color theme="1"/>
        <rFont val="Calibri"/>
        <family val="2"/>
        <scheme val="minor"/>
      </rPr>
      <t>CONTRATO TERMINADO</t>
    </r>
  </si>
  <si>
    <r>
      <t xml:space="preserve">PRIMER TRIMESTRE: Estudios previos de mercado y costos realizados, proceso radicado en la </t>
    </r>
    <r>
      <rPr>
        <sz val="11"/>
        <color rgb="FFFF0000"/>
        <rFont val="Calibri"/>
        <family val="2"/>
        <scheme val="minor"/>
      </rPr>
      <t>Dirección Administrativa</t>
    </r>
    <r>
      <rPr>
        <sz val="11"/>
        <color theme="1"/>
        <rFont val="Calibri"/>
        <family val="2"/>
        <scheme val="minor"/>
      </rPr>
      <t xml:space="preserve">, se estructura pliegos borradores </t>
    </r>
    <r>
      <rPr>
        <u/>
        <sz val="11"/>
        <color rgb="FFFF0000"/>
        <rFont val="Calibri"/>
        <family val="2"/>
        <scheme val="minor"/>
      </rPr>
      <t>y se estima publicarlos en la primera semana de abril.</t>
    </r>
  </si>
  <si>
    <r>
      <rPr>
        <b/>
        <sz val="11"/>
        <color theme="1"/>
        <rFont val="Calibri"/>
        <family val="2"/>
        <scheme val="minor"/>
      </rPr>
      <t xml:space="preserve">TERCER TRIMESTRE: </t>
    </r>
    <r>
      <rPr>
        <sz val="11"/>
        <color theme="1"/>
        <rFont val="Calibri"/>
        <family val="2"/>
        <scheme val="minor"/>
      </rPr>
      <t xml:space="preserve">
Proceso: 17000287 H3
Objeto: ADQUISICIÓN DE SERVICIOS DE DIAGNÓSTICO Y PLANIFICACIÓN DEL SISTEMA DE GESTIÓN DE SEGURIDAD DE LA INFORMACIÓN – S.G.S.I. EN LA ENTIDAD Y SU IMPLEMENTACIÓN PARA EL PROCESO “GESTIÓN DE SERVICIOS DE INFORMACIÓN AERONÁUTICA
Valor Adjudicado: 717.831.800  Fecha: 04/08/2017
</t>
    </r>
    <r>
      <rPr>
        <b/>
        <sz val="11"/>
        <color theme="1"/>
        <rFont val="Calibri"/>
        <family val="2"/>
        <scheme val="minor"/>
      </rPr>
      <t>CONTRATO EN EJECUCION</t>
    </r>
    <r>
      <rPr>
        <sz val="11"/>
        <color theme="1"/>
        <rFont val="Calibri"/>
        <family val="2"/>
        <scheme val="minor"/>
      </rPr>
      <t xml:space="preserve">
</t>
    </r>
    <r>
      <rPr>
        <b/>
        <i/>
        <sz val="11"/>
        <color theme="1"/>
        <rFont val="Calibri"/>
        <family val="2"/>
        <scheme val="minor"/>
      </rPr>
      <t>El saldo sobrante se utilizó para completar la adqisición de Licencias de software ORACLE.</t>
    </r>
  </si>
  <si>
    <r>
      <rPr>
        <b/>
        <sz val="11"/>
        <color theme="1"/>
        <rFont val="Calibri"/>
        <family val="2"/>
        <scheme val="minor"/>
      </rPr>
      <t xml:space="preserve">TERCER TRIMESTRE: </t>
    </r>
    <r>
      <rPr>
        <sz val="11"/>
        <color theme="1"/>
        <rFont val="Calibri"/>
        <family val="2"/>
        <scheme val="minor"/>
      </rPr>
      <t xml:space="preserve">
Proceso: 1700193 H1
ADQUISICIÓN, INSTALACIÓN Y PUESTA EN FUNCIONAMIENTO DE EQUIPOS DE COMUNICACIONES PARA LA ADMINISTRACION DE LA RED DE DATOS.
Valor Adjudicado: $631.508.878 Fecha adjudicación 29/09/2017
</t>
    </r>
    <r>
      <rPr>
        <b/>
        <sz val="11"/>
        <color theme="1"/>
        <rFont val="Calibri"/>
        <family val="2"/>
        <scheme val="minor"/>
      </rPr>
      <t xml:space="preserve">PENDIENTE DE RP
</t>
    </r>
    <r>
      <rPr>
        <b/>
        <i/>
        <sz val="11"/>
        <color rgb="FFFF0000"/>
        <rFont val="Calibri"/>
        <family val="2"/>
        <scheme val="minor"/>
      </rPr>
      <t>El saldo sobrante se utilizará para completar presupuesto y adquirir Licencias Office 365 para ser activadas en 2018.</t>
    </r>
  </si>
  <si>
    <r>
      <rPr>
        <b/>
        <sz val="11"/>
        <color theme="1"/>
        <rFont val="Calibri"/>
        <family val="2"/>
        <scheme val="minor"/>
      </rPr>
      <t xml:space="preserve">CUARTO TRIMESTRE: </t>
    </r>
    <r>
      <rPr>
        <sz val="11"/>
        <color theme="1"/>
        <rFont val="Calibri"/>
        <family val="2"/>
        <scheme val="minor"/>
      </rPr>
      <t xml:space="preserve">
Proceso: 17000287 H3
Objeto: ADQUISICIÓN DE SERVICIOS DE DIAGNÓSTICO Y PLANIFICACIÓN DEL SISTEMA DE GESTIÓN DE SEGURIDAD DE LA INFORMACIÓN – S.G.S.I. EN LA ENTIDAD Y SU IMPLEMENTACIÓN PARA EL PROCESO “GESTIÓN DE SERVICIOS DE INFORMACIÓN AERONÁUTICA
Valor Adjudicado: 717.831.800  Fecha: 04/08/2017
</t>
    </r>
    <r>
      <rPr>
        <b/>
        <sz val="11"/>
        <color theme="1"/>
        <rFont val="Calibri"/>
        <family val="2"/>
        <scheme val="minor"/>
      </rPr>
      <t>CONTRATO EN EJECUCION</t>
    </r>
    <r>
      <rPr>
        <sz val="11"/>
        <color theme="1"/>
        <rFont val="Calibri"/>
        <family val="2"/>
        <scheme val="minor"/>
      </rPr>
      <t xml:space="preserve">
</t>
    </r>
    <r>
      <rPr>
        <b/>
        <i/>
        <sz val="11"/>
        <color theme="1"/>
        <rFont val="Calibri"/>
        <family val="2"/>
        <scheme val="minor"/>
      </rPr>
      <t>El saldo sobrante se utilizó para completar la adqisición de Licencias de software ORACLE.</t>
    </r>
  </si>
  <si>
    <r>
      <rPr>
        <b/>
        <sz val="11"/>
        <color theme="1"/>
        <rFont val="Calibri"/>
        <family val="2"/>
        <scheme val="minor"/>
      </rPr>
      <t xml:space="preserve">CUARTO TRIMESTRE: </t>
    </r>
    <r>
      <rPr>
        <sz val="11"/>
        <color theme="1"/>
        <rFont val="Calibri"/>
        <family val="2"/>
        <scheme val="minor"/>
      </rPr>
      <t xml:space="preserve">
Proceso: 1700193 H1
ADQUISICIÓN, INSTALACIÓN Y PUESTA EN FUNCIONAMIENTO DE EQUIPOS DE COMUNICACIONES PARA LA ADMINISTRACION DE LA RED DE DATOS.
Valor Adjudicado: $631.506.878 Fecha adjudicación 29/09/2017
</t>
    </r>
    <r>
      <rPr>
        <b/>
        <sz val="11"/>
        <color theme="1"/>
        <rFont val="Calibri"/>
        <family val="2"/>
        <scheme val="minor"/>
      </rPr>
      <t xml:space="preserve">PENDIENTE DE RP
</t>
    </r>
    <r>
      <rPr>
        <b/>
        <i/>
        <sz val="11"/>
        <color rgb="FFFF0000"/>
        <rFont val="Calibri"/>
        <family val="2"/>
        <scheme val="minor"/>
      </rPr>
      <t>El saldo sobrante se utiliza para completar presupuesto y adquirir Licencias Office 365 para ser activadas en 2018.</t>
    </r>
  </si>
  <si>
    <r>
      <rPr>
        <b/>
        <sz val="11"/>
        <color theme="1"/>
        <rFont val="Calibri"/>
        <family val="2"/>
        <scheme val="minor"/>
      </rPr>
      <t>TERCER TRIMESTRE:</t>
    </r>
    <r>
      <rPr>
        <sz val="11"/>
        <color theme="1"/>
        <rFont val="Calibri"/>
        <family val="2"/>
        <scheme val="minor"/>
      </rPr>
      <t xml:space="preserve">
Aprobación de las VF:  14/07/2017
Orden de Compra CCE: 19469  AMP Conectividad
Valor Adjudicado 2017: $ 303.778.916; Fecha 24/08/2017 
</t>
    </r>
    <r>
      <rPr>
        <b/>
        <sz val="11"/>
        <color theme="1"/>
        <rFont val="Calibri"/>
        <family val="2"/>
        <scheme val="minor"/>
      </rPr>
      <t xml:space="preserve">CONTRATO EN EJECUCION
</t>
    </r>
    <r>
      <rPr>
        <b/>
        <i/>
        <sz val="11"/>
        <color rgb="FFFF0000"/>
        <rFont val="Calibri"/>
        <family val="2"/>
        <scheme val="minor"/>
      </rPr>
      <t>El saldo sobrante se utilizará para completar presupuesto y adquirir Licencias Office 365 para ser activadas en 2018.</t>
    </r>
  </si>
  <si>
    <r>
      <t>Adquisición, instalación y puesta en funcionamiento de Computadores (PC's y Portátiles)</t>
    </r>
    <r>
      <rPr>
        <sz val="11"/>
        <color rgb="FFFF0000"/>
        <rFont val="Calibri"/>
        <family val="2"/>
        <scheme val="minor"/>
      </rPr>
      <t xml:space="preserve"> Ojo 1100  PCs y  50 portátiles</t>
    </r>
  </si>
  <si>
    <r>
      <rPr>
        <b/>
        <sz val="11"/>
        <color theme="1"/>
        <rFont val="Calibri"/>
        <family val="2"/>
        <scheme val="minor"/>
      </rPr>
      <t>CUARTO TRIMESTRE:</t>
    </r>
    <r>
      <rPr>
        <sz val="11"/>
        <color theme="1"/>
        <rFont val="Calibri"/>
        <family val="2"/>
        <scheme val="minor"/>
      </rPr>
      <t xml:space="preserve">
Aprobación de las VF:  14/07/2017
Orden de Compra CCE: 19469  AMP Conectividad
Valor Adjudicado 2017: $ 303.778.916; Fecha 24/08/2017 
</t>
    </r>
    <r>
      <rPr>
        <b/>
        <sz val="11"/>
        <color theme="1"/>
        <rFont val="Calibri"/>
        <family val="2"/>
        <scheme val="minor"/>
      </rPr>
      <t>CONTRATO 17001380 H3 EN EJECUCION</t>
    </r>
  </si>
  <si>
    <r>
      <rPr>
        <b/>
        <sz val="11"/>
        <color theme="1"/>
        <rFont val="Calibri"/>
        <family val="2"/>
        <scheme val="minor"/>
      </rPr>
      <t>TERCER TRIMESTRE:</t>
    </r>
    <r>
      <rPr>
        <sz val="11"/>
        <color theme="1"/>
        <rFont val="Calibri"/>
        <family val="2"/>
        <scheme val="minor"/>
      </rPr>
      <t xml:space="preserve">
POR INSTRUCCIÓN DEL DIRECTOR DE INFORMATICA SE ADELANTA  TRASLADO PRESUPUESTAL A FIN DE FINANCIAR EL  RUBRO MANTENIMIENTO Y CONSERVACION  DE EQUIPOS DE COMPUTACION  Y CUBRIR  TRASLADO CENTRO DE DATOS AL CEGAC Y SOPORTES ADICIONALES.
</t>
    </r>
    <r>
      <rPr>
        <b/>
        <sz val="11"/>
        <color theme="1"/>
        <rFont val="Calibri"/>
        <family val="2"/>
        <scheme val="minor"/>
      </rPr>
      <t>TRASLADO APROBADO EL 06/09/2017</t>
    </r>
  </si>
  <si>
    <r>
      <rPr>
        <b/>
        <sz val="11"/>
        <color theme="1"/>
        <rFont val="Calibri"/>
        <family val="2"/>
        <scheme val="minor"/>
      </rPr>
      <t>Contrato</t>
    </r>
    <r>
      <rPr>
        <sz val="11"/>
        <color theme="1"/>
        <rFont val="Calibri"/>
        <family val="2"/>
        <scheme val="minor"/>
      </rPr>
      <t xml:space="preserve"> 15000280 OK, vigencias futuras.
</t>
    </r>
    <r>
      <rPr>
        <b/>
        <sz val="11"/>
        <color theme="1"/>
        <rFont val="Calibri"/>
        <family val="2"/>
        <scheme val="minor"/>
      </rPr>
      <t>Contratista</t>
    </r>
    <r>
      <rPr>
        <sz val="11"/>
        <color theme="1"/>
        <rFont val="Calibri"/>
        <family val="2"/>
        <scheme val="minor"/>
      </rPr>
      <t xml:space="preserve">: COMWARE. </t>
    </r>
    <r>
      <rPr>
        <b/>
        <sz val="11"/>
        <color theme="1"/>
        <rFont val="Calibri"/>
        <family val="2"/>
        <scheme val="minor"/>
      </rPr>
      <t>Fecha de incio</t>
    </r>
    <r>
      <rPr>
        <sz val="11"/>
        <color theme="1"/>
        <rFont val="Calibri"/>
        <family val="2"/>
        <scheme val="minor"/>
      </rPr>
      <t xml:space="preserve">:28/10/2015 PLAZO:34 meses
</t>
    </r>
    <r>
      <rPr>
        <b/>
        <sz val="11"/>
        <color theme="1"/>
        <rFont val="Calibri"/>
        <family val="2"/>
        <scheme val="minor"/>
      </rPr>
      <t>Valor inicial adjudicado</t>
    </r>
    <r>
      <rPr>
        <sz val="11"/>
        <color theme="1"/>
        <rFont val="Calibri"/>
        <family val="2"/>
        <scheme val="minor"/>
      </rPr>
      <t xml:space="preserve">: $6.596.592.604 incluido IVA.
</t>
    </r>
    <r>
      <rPr>
        <b/>
        <sz val="11"/>
        <color theme="1"/>
        <rFont val="Calibri"/>
        <family val="2"/>
        <scheme val="minor"/>
      </rPr>
      <t>CONTRATO EN EJECUCION</t>
    </r>
  </si>
  <si>
    <r>
      <rPr>
        <b/>
        <sz val="11"/>
        <color theme="1"/>
        <rFont val="Calibri"/>
        <family val="2"/>
        <scheme val="minor"/>
      </rPr>
      <t>Contrato</t>
    </r>
    <r>
      <rPr>
        <sz val="11"/>
        <color theme="1"/>
        <rFont val="Calibri"/>
        <family val="2"/>
        <scheme val="minor"/>
      </rPr>
      <t xml:space="preserve"> 16000342 H3, vigencias futuras.
</t>
    </r>
    <r>
      <rPr>
        <b/>
        <sz val="11"/>
        <color theme="1"/>
        <rFont val="Calibri"/>
        <family val="2"/>
        <scheme val="minor"/>
      </rPr>
      <t>Contratista</t>
    </r>
    <r>
      <rPr>
        <sz val="11"/>
        <color theme="1"/>
        <rFont val="Calibri"/>
        <family val="2"/>
        <scheme val="minor"/>
      </rPr>
      <t xml:space="preserve">: LINKTIC S.A.S. 
</t>
    </r>
    <r>
      <rPr>
        <b/>
        <sz val="11"/>
        <color theme="1"/>
        <rFont val="Calibri"/>
        <family val="2"/>
        <scheme val="minor"/>
      </rPr>
      <t>Valor adjudicado</t>
    </r>
    <r>
      <rPr>
        <sz val="11"/>
        <color theme="1"/>
        <rFont val="Calibri"/>
        <family val="2"/>
        <scheme val="minor"/>
      </rPr>
      <t xml:space="preserve">: 889.049.520 incluido IVA 
</t>
    </r>
    <r>
      <rPr>
        <b/>
        <sz val="11"/>
        <color theme="1"/>
        <rFont val="Calibri"/>
        <family val="2"/>
        <scheme val="minor"/>
      </rPr>
      <t>Fecha de inicio</t>
    </r>
    <r>
      <rPr>
        <sz val="11"/>
        <color theme="1"/>
        <rFont val="Calibri"/>
        <family val="2"/>
        <scheme val="minor"/>
      </rPr>
      <t xml:space="preserve">:30/11/2016 PLAZO:22 MESES sin exceder el 31/07/2018
</t>
    </r>
    <r>
      <rPr>
        <b/>
        <sz val="11"/>
        <color theme="1"/>
        <rFont val="Calibri"/>
        <family val="2"/>
        <scheme val="minor"/>
      </rPr>
      <t>CONTRATO EN EJECUCION</t>
    </r>
  </si>
  <si>
    <r>
      <rPr>
        <b/>
        <sz val="11"/>
        <color theme="1"/>
        <rFont val="Calibri"/>
        <family val="2"/>
        <scheme val="minor"/>
      </rPr>
      <t>Contrato</t>
    </r>
    <r>
      <rPr>
        <sz val="11"/>
        <color theme="1"/>
        <rFont val="Calibri"/>
        <family val="2"/>
        <scheme val="minor"/>
      </rPr>
      <t xml:space="preserve"> 17000593 por CCE. Fecha inicio:28/02/2017 hasta 31/12/2017
</t>
    </r>
    <r>
      <rPr>
        <b/>
        <sz val="11"/>
        <color theme="1"/>
        <rFont val="Calibri"/>
        <family val="2"/>
        <scheme val="minor"/>
      </rPr>
      <t>Contratista</t>
    </r>
    <r>
      <rPr>
        <sz val="11"/>
        <color theme="1"/>
        <rFont val="Calibri"/>
        <family val="2"/>
        <scheme val="minor"/>
      </rPr>
      <t xml:space="preserve">: ORACLE COLOMBIA LTDA.
</t>
    </r>
    <r>
      <rPr>
        <b/>
        <sz val="11"/>
        <color theme="1"/>
        <rFont val="Calibri"/>
        <family val="2"/>
        <scheme val="minor"/>
      </rPr>
      <t>Valor adjudicado</t>
    </r>
    <r>
      <rPr>
        <sz val="11"/>
        <color theme="1"/>
        <rFont val="Calibri"/>
        <family val="2"/>
        <scheme val="minor"/>
      </rPr>
      <t xml:space="preserve">: $1.514.506.138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</si>
  <si>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17000764 H3 . 
</t>
    </r>
    <r>
      <rPr>
        <b/>
        <sz val="11"/>
        <color theme="1"/>
        <rFont val="Calibri"/>
        <family val="2"/>
        <scheme val="minor"/>
      </rPr>
      <t>Contratista</t>
    </r>
    <r>
      <rPr>
        <sz val="11"/>
        <color theme="1"/>
        <rFont val="Calibri"/>
        <family val="2"/>
        <scheme val="minor"/>
      </rPr>
      <t xml:space="preserve">: BRANCH OF MICROSFOT COLOMBIA INC.
</t>
    </r>
    <r>
      <rPr>
        <b/>
        <sz val="11"/>
        <color theme="1"/>
        <rFont val="Calibri"/>
        <family val="2"/>
        <scheme val="minor"/>
      </rPr>
      <t>Valor total</t>
    </r>
    <r>
      <rPr>
        <sz val="11"/>
        <color theme="1"/>
        <rFont val="Calibri"/>
        <family val="2"/>
        <scheme val="minor"/>
      </rPr>
      <t xml:space="preserve">: 211.802.972
</t>
    </r>
    <r>
      <rPr>
        <b/>
        <sz val="11"/>
        <color theme="1"/>
        <rFont val="Calibri"/>
        <family val="2"/>
        <scheme val="minor"/>
      </rPr>
      <t>Fecha de inicio</t>
    </r>
    <r>
      <rPr>
        <sz val="11"/>
        <color theme="1"/>
        <rFont val="Calibri"/>
        <family val="2"/>
        <scheme val="minor"/>
      </rPr>
      <t xml:space="preserve">:24/05/2017  Fecha fin:31/12/2017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</si>
  <si>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17001037 H3.
</t>
    </r>
    <r>
      <rPr>
        <b/>
        <sz val="11"/>
        <color theme="1"/>
        <rFont val="Calibri"/>
        <family val="2"/>
        <scheme val="minor"/>
      </rPr>
      <t>Contratista</t>
    </r>
    <r>
      <rPr>
        <sz val="11"/>
        <color theme="1"/>
        <rFont val="Calibri"/>
        <family val="2"/>
        <scheme val="minor"/>
      </rPr>
      <t xml:space="preserve">: FIGURAZIONE SAS.
</t>
    </r>
    <r>
      <rPr>
        <b/>
        <sz val="11"/>
        <color theme="1"/>
        <rFont val="Calibri"/>
        <family val="2"/>
        <scheme val="minor"/>
      </rPr>
      <t>Valor total:</t>
    </r>
    <r>
      <rPr>
        <sz val="11"/>
        <color theme="1"/>
        <rFont val="Calibri"/>
        <family val="2"/>
        <scheme val="minor"/>
      </rPr>
      <t xml:space="preserve"> $700.000.000
</t>
    </r>
    <r>
      <rPr>
        <b/>
        <sz val="11"/>
        <color theme="1"/>
        <rFont val="Calibri"/>
        <family val="2"/>
        <scheme val="minor"/>
      </rPr>
      <t>Fecha inicio</t>
    </r>
    <r>
      <rPr>
        <sz val="11"/>
        <color theme="1"/>
        <rFont val="Calibri"/>
        <family val="2"/>
        <scheme val="minor"/>
      </rPr>
      <t xml:space="preserve">:31/05/2017  PLAZO: 143 dias (20/10/2017)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</si>
  <si>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17000778 H3.
</t>
    </r>
    <r>
      <rPr>
        <b/>
        <sz val="11"/>
        <color theme="1"/>
        <rFont val="Calibri"/>
        <family val="2"/>
        <scheme val="minor"/>
      </rPr>
      <t>Contratista:</t>
    </r>
    <r>
      <rPr>
        <sz val="11"/>
        <color theme="1"/>
        <rFont val="Calibri"/>
        <family val="2"/>
        <scheme val="minor"/>
      </rPr>
      <t xml:space="preserve"> SERVISOFT S.A.
</t>
    </r>
    <r>
      <rPr>
        <b/>
        <sz val="11"/>
        <color theme="1"/>
        <rFont val="Calibri"/>
        <family val="2"/>
        <scheme val="minor"/>
      </rPr>
      <t>Valor total:</t>
    </r>
    <r>
      <rPr>
        <sz val="11"/>
        <color theme="1"/>
        <rFont val="Calibri"/>
        <family val="2"/>
        <scheme val="minor"/>
      </rPr>
      <t xml:space="preserve"> 49.102.336
</t>
    </r>
    <r>
      <rPr>
        <b/>
        <sz val="11"/>
        <color theme="1"/>
        <rFont val="Calibri"/>
        <family val="2"/>
        <scheme val="minor"/>
      </rPr>
      <t>Fecha inicio:</t>
    </r>
    <r>
      <rPr>
        <sz val="11"/>
        <color theme="1"/>
        <rFont val="Calibri"/>
        <family val="2"/>
        <scheme val="minor"/>
      </rPr>
      <t xml:space="preserve"> 09/05/17 hasta 31/12/2017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</si>
  <si>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17000785 H3.
</t>
    </r>
    <r>
      <rPr>
        <b/>
        <sz val="11"/>
        <color theme="1"/>
        <rFont val="Calibri"/>
        <family val="2"/>
        <scheme val="minor"/>
      </rPr>
      <t>Contratista:</t>
    </r>
    <r>
      <rPr>
        <sz val="11"/>
        <color theme="1"/>
        <rFont val="Calibri"/>
        <family val="2"/>
        <scheme val="minor"/>
      </rPr>
      <t xml:space="preserve"> DIGITALWARE S.A.
</t>
    </r>
    <r>
      <rPr>
        <b/>
        <sz val="11"/>
        <color theme="1"/>
        <rFont val="Calibri"/>
        <family val="2"/>
        <scheme val="minor"/>
      </rPr>
      <t>Valor total:</t>
    </r>
    <r>
      <rPr>
        <sz val="11"/>
        <color theme="1"/>
        <rFont val="Calibri"/>
        <family val="2"/>
        <scheme val="minor"/>
      </rPr>
      <t xml:space="preserve"> 69.788.455
</t>
    </r>
    <r>
      <rPr>
        <b/>
        <sz val="11"/>
        <color theme="1"/>
        <rFont val="Calibri"/>
        <family val="2"/>
        <scheme val="minor"/>
      </rPr>
      <t>Fecha inicio</t>
    </r>
    <r>
      <rPr>
        <sz val="11"/>
        <color theme="1"/>
        <rFont val="Calibri"/>
        <family val="2"/>
        <scheme val="minor"/>
      </rPr>
      <t xml:space="preserve">:02/06/2017 hasta 22/12/2017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</si>
  <si>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17000833B H3.
</t>
    </r>
    <r>
      <rPr>
        <b/>
        <sz val="11"/>
        <color theme="1"/>
        <rFont val="Calibri"/>
        <family val="2"/>
        <scheme val="minor"/>
      </rPr>
      <t>Contratista:</t>
    </r>
    <r>
      <rPr>
        <sz val="11"/>
        <color theme="1"/>
        <rFont val="Calibri"/>
        <family val="2"/>
        <scheme val="minor"/>
      </rPr>
      <t xml:space="preserve"> AMAZING COLOMBIA SAS.  </t>
    </r>
    <r>
      <rPr>
        <b/>
        <sz val="11"/>
        <color theme="1"/>
        <rFont val="Calibri"/>
        <family val="2"/>
        <scheme val="minor"/>
      </rPr>
      <t>Fecha inicio</t>
    </r>
    <r>
      <rPr>
        <sz val="11"/>
        <color theme="1"/>
        <rFont val="Calibri"/>
        <family val="2"/>
        <scheme val="minor"/>
      </rPr>
      <t xml:space="preserve">:21/06/2017 hasta 31/12/2017.
</t>
    </r>
    <r>
      <rPr>
        <b/>
        <sz val="11"/>
        <color theme="1"/>
        <rFont val="Calibri"/>
        <family val="2"/>
        <scheme val="minor"/>
      </rPr>
      <t>Valor Inicial</t>
    </r>
    <r>
      <rPr>
        <sz val="11"/>
        <color theme="1"/>
        <rFont val="Calibri"/>
        <family val="2"/>
        <scheme val="minor"/>
      </rPr>
      <t xml:space="preserve">: $68.958.120
Debido a las necesidades de la Dirección Financiera y a que las horas contratadas no son suficientes, se tramitaron dos adiciones por un total de $34.270.096.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</si>
  <si>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17000591 H3
</t>
    </r>
    <r>
      <rPr>
        <b/>
        <sz val="11"/>
        <color theme="1"/>
        <rFont val="Calibri"/>
        <family val="2"/>
        <scheme val="minor"/>
      </rPr>
      <t>Contratista</t>
    </r>
    <r>
      <rPr>
        <sz val="11"/>
        <color theme="1"/>
        <rFont val="Calibri"/>
        <family val="2"/>
        <scheme val="minor"/>
      </rPr>
      <t xml:space="preserve">: J&amp;M SOLUCIONES LTDA. </t>
    </r>
    <r>
      <rPr>
        <b/>
        <sz val="11"/>
        <color theme="1"/>
        <rFont val="Calibri"/>
        <family val="2"/>
        <scheme val="minor"/>
      </rPr>
      <t>Fecha inicio:</t>
    </r>
    <r>
      <rPr>
        <sz val="11"/>
        <color theme="1"/>
        <rFont val="Calibri"/>
        <family val="2"/>
        <scheme val="minor"/>
      </rPr>
      <t xml:space="preserve">24/03/2017 hasta 31/12/2017
</t>
    </r>
    <r>
      <rPr>
        <b/>
        <sz val="11"/>
        <color theme="1"/>
        <rFont val="Calibri"/>
        <family val="2"/>
        <scheme val="minor"/>
      </rPr>
      <t xml:space="preserve">Valor Inicial: </t>
    </r>
    <r>
      <rPr>
        <sz val="11"/>
        <color theme="1"/>
        <rFont val="Calibri"/>
        <family val="2"/>
        <scheme val="minor"/>
      </rPr>
      <t xml:space="preserve">$45.000.000
Por necesidades del área,  En agosto se tramitó adición al contrato por $18.225.000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</si>
  <si>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17001141 H2.
</t>
    </r>
    <r>
      <rPr>
        <b/>
        <sz val="11"/>
        <color theme="1"/>
        <rFont val="Calibri"/>
        <family val="2"/>
        <scheme val="minor"/>
      </rPr>
      <t>Contratista</t>
    </r>
    <r>
      <rPr>
        <sz val="11"/>
        <color theme="1"/>
        <rFont val="Calibri"/>
        <family val="2"/>
        <scheme val="minor"/>
      </rPr>
      <t xml:space="preserve">: MPR ANDINA S.A.
</t>
    </r>
    <r>
      <rPr>
        <b/>
        <sz val="11"/>
        <color theme="1"/>
        <rFont val="Calibri"/>
        <family val="2"/>
        <scheme val="minor"/>
      </rPr>
      <t>Valor total:</t>
    </r>
    <r>
      <rPr>
        <sz val="11"/>
        <color theme="1"/>
        <rFont val="Calibri"/>
        <family val="2"/>
        <scheme val="minor"/>
      </rPr>
      <t xml:space="preserve"> $746.671.248
</t>
    </r>
    <r>
      <rPr>
        <b/>
        <sz val="11"/>
        <color theme="1"/>
        <rFont val="Calibri"/>
        <family val="2"/>
        <scheme val="minor"/>
      </rPr>
      <t>Fecha de inicio</t>
    </r>
    <r>
      <rPr>
        <sz val="11"/>
        <color theme="1"/>
        <rFont val="Calibri"/>
        <family val="2"/>
        <scheme val="minor"/>
      </rPr>
      <t xml:space="preserve">: 12/09/2017 hasta 22/12/2017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</si>
  <si>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17000739 H3.
</t>
    </r>
    <r>
      <rPr>
        <b/>
        <sz val="11"/>
        <color theme="1"/>
        <rFont val="Calibri"/>
        <family val="2"/>
        <scheme val="minor"/>
      </rPr>
      <t>Contratista</t>
    </r>
    <r>
      <rPr>
        <sz val="11"/>
        <color theme="1"/>
        <rFont val="Calibri"/>
        <family val="2"/>
        <scheme val="minor"/>
      </rPr>
      <t xml:space="preserve">: SISTEMAS GESTION Y CONSULTORIA ALFAGL.  </t>
    </r>
    <r>
      <rPr>
        <b/>
        <sz val="11"/>
        <color theme="1"/>
        <rFont val="Calibri"/>
        <family val="2"/>
        <scheme val="minor"/>
      </rPr>
      <t>Fecha inicio</t>
    </r>
    <r>
      <rPr>
        <sz val="11"/>
        <color theme="1"/>
        <rFont val="Calibri"/>
        <family val="2"/>
        <scheme val="minor"/>
      </rPr>
      <t xml:space="preserve">: 15/05/2017 hasta 30/12/2017
</t>
    </r>
    <r>
      <rPr>
        <b/>
        <sz val="11"/>
        <color theme="1"/>
        <rFont val="Calibri"/>
        <family val="2"/>
        <scheme val="minor"/>
      </rPr>
      <t>Valor inicial:</t>
    </r>
    <r>
      <rPr>
        <sz val="11"/>
        <color theme="1"/>
        <rFont val="Calibri"/>
        <family val="2"/>
        <scheme val="minor"/>
      </rPr>
      <t xml:space="preserve"> $90.000.000
Debido a que las horas contratadas no son suficientes hasta la finalización del contrato, se tramitó adición por $9.810.000.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</si>
  <si>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17000777A H3 finalizado el 23 de agosto de 2017. En trámite de liquidación.
</t>
    </r>
    <r>
      <rPr>
        <b/>
        <sz val="11"/>
        <color theme="1"/>
        <rFont val="Calibri"/>
        <family val="2"/>
        <scheme val="minor"/>
      </rPr>
      <t>Contratista</t>
    </r>
    <r>
      <rPr>
        <sz val="11"/>
        <color theme="1"/>
        <rFont val="Calibri"/>
        <family val="2"/>
        <scheme val="minor"/>
      </rPr>
      <t xml:space="preserve">: SERVICIOS 123.CO SAS
</t>
    </r>
    <r>
      <rPr>
        <b/>
        <sz val="11"/>
        <color theme="1"/>
        <rFont val="Calibri"/>
        <family val="2"/>
        <scheme val="minor"/>
      </rPr>
      <t>Valor total:</t>
    </r>
    <r>
      <rPr>
        <sz val="11"/>
        <color theme="1"/>
        <rFont val="Calibri"/>
        <family val="2"/>
        <scheme val="minor"/>
      </rPr>
      <t xml:space="preserve"> $34.999.000
</t>
    </r>
    <r>
      <rPr>
        <b/>
        <sz val="11"/>
        <color theme="1"/>
        <rFont val="Calibri"/>
        <family val="2"/>
        <scheme val="minor"/>
      </rPr>
      <t>Fecha inicio</t>
    </r>
    <r>
      <rPr>
        <sz val="11"/>
        <color theme="1"/>
        <rFont val="Calibri"/>
        <family val="2"/>
        <scheme val="minor"/>
      </rPr>
      <t xml:space="preserve">: 23/05/2017 hasta 23/08/2017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</si>
  <si>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17000587-H3.
</t>
    </r>
    <r>
      <rPr>
        <b/>
        <sz val="11"/>
        <color theme="1"/>
        <rFont val="Calibri"/>
        <family val="2"/>
        <scheme val="minor"/>
      </rPr>
      <t>Contratista</t>
    </r>
    <r>
      <rPr>
        <sz val="11"/>
        <color theme="1"/>
        <rFont val="Calibri"/>
        <family val="2"/>
        <scheme val="minor"/>
      </rPr>
      <t xml:space="preserve">: ISOLUCION SISTEMAS INTEGRADOS DE GESTION S.A.
</t>
    </r>
    <r>
      <rPr>
        <b/>
        <sz val="11"/>
        <color theme="1"/>
        <rFont val="Calibri"/>
        <family val="2"/>
        <scheme val="minor"/>
      </rPr>
      <t xml:space="preserve">Valor total: </t>
    </r>
    <r>
      <rPr>
        <sz val="11"/>
        <color theme="1"/>
        <rFont val="Calibri"/>
        <family val="2"/>
        <scheme val="minor"/>
      </rPr>
      <t xml:space="preserve">$34.943.301
</t>
    </r>
    <r>
      <rPr>
        <b/>
        <sz val="11"/>
        <color theme="1"/>
        <rFont val="Calibri"/>
        <family val="2"/>
        <scheme val="minor"/>
      </rPr>
      <t>Fecha de inicio</t>
    </r>
    <r>
      <rPr>
        <sz val="11"/>
        <color theme="1"/>
        <rFont val="Calibri"/>
        <family val="2"/>
        <scheme val="minor"/>
      </rPr>
      <t xml:space="preserve">: 03/04/2017 hasta 31/12/2017
</t>
    </r>
    <r>
      <rPr>
        <b/>
        <sz val="11"/>
        <color theme="1"/>
        <rFont val="Calibri"/>
        <family val="2"/>
        <scheme val="minor"/>
      </rPr>
      <t>CONTRATO TERMINADO</t>
    </r>
  </si>
  <si>
    <r>
      <rPr>
        <b/>
        <sz val="11"/>
        <color theme="1"/>
        <rFont val="Calibri"/>
        <family val="2"/>
        <scheme val="minor"/>
      </rPr>
      <t xml:space="preserve">Contrato </t>
    </r>
    <r>
      <rPr>
        <sz val="11"/>
        <color theme="1"/>
        <rFont val="Calibri"/>
        <family val="2"/>
        <scheme val="minor"/>
      </rPr>
      <t xml:space="preserve">17000590 H3 finalizado el 28 de mayo de 2017. En trámite de liquidación.
</t>
    </r>
    <r>
      <rPr>
        <b/>
        <sz val="11"/>
        <color theme="1"/>
        <rFont val="Calibri"/>
        <family val="2"/>
        <scheme val="minor"/>
      </rPr>
      <t>Contratista</t>
    </r>
    <r>
      <rPr>
        <sz val="11"/>
        <color theme="1"/>
        <rFont val="Calibri"/>
        <family val="2"/>
        <scheme val="minor"/>
      </rPr>
      <t xml:space="preserve">: AVANCE JURIDICO CASA EDITORIAL LTDA.
</t>
    </r>
    <r>
      <rPr>
        <b/>
        <sz val="11"/>
        <color theme="1"/>
        <rFont val="Calibri"/>
        <family val="2"/>
        <scheme val="minor"/>
      </rPr>
      <t>Valor total:</t>
    </r>
    <r>
      <rPr>
        <sz val="11"/>
        <color theme="1"/>
        <rFont val="Calibri"/>
        <family val="2"/>
        <scheme val="minor"/>
      </rPr>
      <t xml:space="preserve"> </t>
    </r>
    <r>
      <rPr>
        <b/>
        <sz val="11"/>
        <color theme="1"/>
        <rFont val="Calibri"/>
        <family val="2"/>
        <scheme val="minor"/>
      </rPr>
      <t>$23.824.500</t>
    </r>
    <r>
      <rPr>
        <sz val="11"/>
        <color theme="1"/>
        <rFont val="Calibri"/>
        <family val="2"/>
        <scheme val="minor"/>
      </rPr>
      <t xml:space="preserve">
</t>
    </r>
    <r>
      <rPr>
        <b/>
        <sz val="11"/>
        <color theme="1"/>
        <rFont val="Calibri"/>
        <family val="2"/>
        <scheme val="minor"/>
      </rPr>
      <t>Fecha de inicio</t>
    </r>
    <r>
      <rPr>
        <sz val="11"/>
        <color theme="1"/>
        <rFont val="Calibri"/>
        <family val="2"/>
        <scheme val="minor"/>
      </rPr>
      <t xml:space="preserve">:28/04/2017 hasta 28/05/2017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</si>
  <si>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17000589 H3 finalizado el 24 de abril de 2017. En trámite de liquidación
</t>
    </r>
    <r>
      <rPr>
        <b/>
        <sz val="11"/>
        <color theme="1"/>
        <rFont val="Calibri"/>
        <family val="2"/>
        <scheme val="minor"/>
      </rPr>
      <t>Contratista</t>
    </r>
    <r>
      <rPr>
        <sz val="11"/>
        <color theme="1"/>
        <rFont val="Calibri"/>
        <family val="2"/>
        <scheme val="minor"/>
      </rPr>
      <t xml:space="preserve">: INFORMESE SAS.
</t>
    </r>
    <r>
      <rPr>
        <b/>
        <sz val="11"/>
        <color theme="1"/>
        <rFont val="Calibri"/>
        <family val="2"/>
        <scheme val="minor"/>
      </rPr>
      <t xml:space="preserve">Valor total: </t>
    </r>
    <r>
      <rPr>
        <sz val="11"/>
        <color theme="1"/>
        <rFont val="Calibri"/>
        <family val="2"/>
        <scheme val="minor"/>
      </rPr>
      <t xml:space="preserve">$15.000.000
</t>
    </r>
    <r>
      <rPr>
        <b/>
        <sz val="11"/>
        <color theme="1"/>
        <rFont val="Calibri"/>
        <family val="2"/>
        <scheme val="minor"/>
      </rPr>
      <t>Fecha inicio</t>
    </r>
    <r>
      <rPr>
        <sz val="11"/>
        <color theme="1"/>
        <rFont val="Calibri"/>
        <family val="2"/>
        <scheme val="minor"/>
      </rPr>
      <t xml:space="preserve">: 24/03/2017 hasta 24/04/2017
</t>
    </r>
    <r>
      <rPr>
        <b/>
        <sz val="11"/>
        <color theme="1"/>
        <rFont val="Calibri"/>
        <family val="2"/>
        <scheme val="minor"/>
      </rPr>
      <t>CONTRATO TERMINADO</t>
    </r>
  </si>
  <si>
    <r>
      <rPr>
        <b/>
        <sz val="11"/>
        <color theme="1"/>
        <rFont val="Calibri"/>
        <family val="2"/>
        <scheme val="minor"/>
      </rPr>
      <t>Contrato</t>
    </r>
    <r>
      <rPr>
        <sz val="11"/>
        <color theme="1"/>
        <rFont val="Calibri"/>
        <family val="2"/>
        <scheme val="minor"/>
      </rPr>
      <t xml:space="preserve"> 17001653 H3.
</t>
    </r>
    <r>
      <rPr>
        <b/>
        <sz val="11"/>
        <color theme="1"/>
        <rFont val="Calibri"/>
        <family val="2"/>
        <scheme val="minor"/>
      </rPr>
      <t>Contratista:</t>
    </r>
    <r>
      <rPr>
        <sz val="11"/>
        <color theme="1"/>
        <rFont val="Calibri"/>
        <family val="2"/>
        <scheme val="minor"/>
      </rPr>
      <t xml:space="preserve"> AMAZING COLOMBIA SAS.  </t>
    </r>
    <r>
      <rPr>
        <b/>
        <sz val="11"/>
        <color theme="1"/>
        <rFont val="Calibri"/>
        <family val="2"/>
        <scheme val="minor"/>
      </rPr>
      <t>Fecha inicio</t>
    </r>
    <r>
      <rPr>
        <sz val="11"/>
        <color theme="1"/>
        <rFont val="Calibri"/>
        <family val="2"/>
        <scheme val="minor"/>
      </rPr>
      <t xml:space="preserve">:04/12/2017 hasta 24/12/2017.
</t>
    </r>
    <r>
      <rPr>
        <b/>
        <sz val="11"/>
        <color theme="1"/>
        <rFont val="Calibri"/>
        <family val="2"/>
        <scheme val="minor"/>
      </rPr>
      <t>Valor Inicial</t>
    </r>
    <r>
      <rPr>
        <sz val="11"/>
        <color theme="1"/>
        <rFont val="Calibri"/>
        <family val="2"/>
        <scheme val="minor"/>
      </rPr>
      <t xml:space="preserve">: $70.629.832
</t>
    </r>
    <r>
      <rPr>
        <b/>
        <sz val="11"/>
        <color theme="1"/>
        <rFont val="Calibri"/>
        <family val="2"/>
        <scheme val="minor"/>
      </rPr>
      <t>CONTRATO TERMINADO.</t>
    </r>
  </si>
  <si>
    <r>
      <t xml:space="preserve">A  Corte  31 de  Diciembre  presenta  resultados  de  ejecución   de  100%  del presupuesto    en  compromisos ( 55,2 millones) y  en  obligaciones de 100%  ( 55,2 Millones)  como </t>
    </r>
    <r>
      <rPr>
        <sz val="11"/>
        <color theme="1"/>
        <rFont val="Calibri"/>
        <family val="2"/>
        <scheme val="minor"/>
      </rPr>
      <t>MIEMBRO ASOCIADO DEL PROGRAMA TRAINAIR PLUS OACI DEL CEA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</si>
</sst>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_-* #,##0_-;\-* #,##0_-;_-* &quot;-&quot;??_-;_-@_-"/>
    <numFmt numFmtId="167" formatCode="#,##0_ ;\-#,##0\ "/>
    <numFmt numFmtId="168" formatCode="[$-1240A]&quot;$&quot;\ #,##0;\(&quot;$&quot;\ #,##0\)"/>
    <numFmt numFmtId="169" formatCode="_(&quot;$&quot;\ * #,##0_);_(&quot;$&quot;\ * \(#,##0\);_(&quot;$&quot;\ * &quot;-&quot;??_);_(@_)"/>
    <numFmt numFmtId="170" formatCode="_(* #,##0_);_(* \(#,##0\);_(* &quot;-&quot;??_);_(@_)"/>
    <numFmt numFmtId="171" formatCode="_-&quot;$&quot;* #,##0_-;\-&quot;$&quot;* #,##0_-;_-&quot;$&quot;* &quot;-&quot;??_-;_-@_-"/>
    <numFmt numFmtId="172" formatCode="&quot;$&quot;\ #,##0"/>
    <numFmt numFmtId="173" formatCode="d/mm/yyyy;@"/>
    <numFmt numFmtId="174" formatCode="0.0%"/>
    <numFmt numFmtId="175" formatCode="[$-1240A]&quot;$&quot;\ #,##0.00;\(&quot;$&quot;\ #,##0.00\)"/>
    <numFmt numFmtId="176" formatCode="&quot;$&quot;#,##0.00"/>
  </numFmts>
  <fonts count="35" x14ac:knownFonts="1">
    <font>
      <sz val="11"/>
      <color theme="1"/>
      <name val="Calibri"/>
      <family val="2"/>
      <scheme val="minor"/>
    </font>
    <font>
      <sz val="8"/>
      <name val="Arial"/>
      <family val="2"/>
    </font>
    <font>
      <sz val="10"/>
      <color theme="1"/>
      <name val="Arial"/>
      <family val="2"/>
    </font>
    <font>
      <sz val="9"/>
      <color indexed="81"/>
      <name val="Tahoma"/>
      <family val="2"/>
    </font>
    <font>
      <b/>
      <sz val="9"/>
      <color indexed="81"/>
      <name val="Tahoma"/>
      <family val="2"/>
    </font>
    <font>
      <sz val="11"/>
      <color theme="1"/>
      <name val="Calibri"/>
      <family val="2"/>
      <scheme val="minor"/>
    </font>
    <font>
      <sz val="10"/>
      <name val="Arial"/>
      <family val="2"/>
    </font>
    <font>
      <b/>
      <sz val="11"/>
      <color rgb="FFFA7D00"/>
      <name val="Calibri"/>
      <family val="2"/>
      <scheme val="minor"/>
    </font>
    <font>
      <b/>
      <sz val="16"/>
      <color theme="0"/>
      <name val="Tahoma"/>
      <family val="2"/>
    </font>
    <font>
      <sz val="12"/>
      <color theme="1"/>
      <name val="Tahoma"/>
      <family val="2"/>
    </font>
    <font>
      <sz val="10"/>
      <color theme="1"/>
      <name val="Tahoma"/>
      <family val="2"/>
    </font>
    <font>
      <b/>
      <sz val="14"/>
      <color theme="0"/>
      <name val="Tahoma"/>
      <family val="2"/>
    </font>
    <font>
      <b/>
      <sz val="12"/>
      <color theme="0"/>
      <name val="Tahoma"/>
      <family val="2"/>
    </font>
    <font>
      <sz val="14"/>
      <color theme="1"/>
      <name val="Tahoma"/>
      <family val="2"/>
    </font>
    <font>
      <sz val="11"/>
      <color theme="1"/>
      <name val="Tahoma"/>
      <family val="2"/>
    </font>
    <font>
      <b/>
      <sz val="11"/>
      <color theme="1"/>
      <name val="Tahoma"/>
      <family val="2"/>
    </font>
    <font>
      <b/>
      <sz val="11"/>
      <color theme="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FFFF"/>
      <name val="Arial"/>
      <family val="2"/>
    </font>
    <font>
      <u/>
      <sz val="11"/>
      <color rgb="FFFF0000"/>
      <name val="Calibri"/>
      <family val="2"/>
      <scheme val="minor"/>
    </font>
    <font>
      <sz val="11"/>
      <color rgb="FF9C0006"/>
      <name val="Calibri"/>
      <family val="2"/>
      <scheme val="minor"/>
    </font>
    <font>
      <sz val="11"/>
      <color indexed="8"/>
      <name val="Calibri"/>
      <family val="2"/>
      <scheme val="minor"/>
    </font>
    <font>
      <sz val="11"/>
      <color theme="0"/>
      <name val="Calibri"/>
      <family val="2"/>
      <scheme val="minor"/>
    </font>
    <font>
      <sz val="10"/>
      <color rgb="FF000000"/>
      <name val="Arial"/>
      <family val="2"/>
    </font>
    <font>
      <sz val="11"/>
      <color theme="1"/>
      <name val="Arial"/>
      <family val="2"/>
    </font>
    <font>
      <b/>
      <i/>
      <sz val="11"/>
      <color theme="1"/>
      <name val="Calibri"/>
      <family val="2"/>
      <scheme val="minor"/>
    </font>
    <font>
      <b/>
      <i/>
      <sz val="11"/>
      <color rgb="FFFF0000"/>
      <name val="Calibri"/>
      <family val="2"/>
      <scheme val="minor"/>
    </font>
    <font>
      <b/>
      <sz val="11"/>
      <color rgb="FFFF0000"/>
      <name val="Calibri"/>
      <family val="2"/>
      <scheme val="minor"/>
    </font>
    <font>
      <sz val="11"/>
      <color rgb="FF000000"/>
      <name val="Calibri"/>
      <family val="2"/>
      <scheme val="minor"/>
    </font>
    <font>
      <b/>
      <sz val="11"/>
      <color rgb="FF000000"/>
      <name val="Calibri"/>
      <family val="2"/>
      <scheme val="minor"/>
    </font>
    <font>
      <b/>
      <sz val="11"/>
      <color rgb="FFFFFFFF"/>
      <name val="Calibri"/>
      <family val="2"/>
      <scheme val="minor"/>
    </font>
  </fonts>
  <fills count="25">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F2F2F2"/>
      </patternFill>
    </fill>
    <fill>
      <patternFill patternType="solid">
        <fgColor theme="4" tint="0.79998168889431442"/>
        <bgColor indexed="64"/>
      </patternFill>
    </fill>
    <fill>
      <patternFill patternType="solid">
        <fgColor rgb="FFFFEB9C"/>
      </patternFill>
    </fill>
    <fill>
      <patternFill patternType="solid">
        <fgColor theme="4"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2F75B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7CE"/>
      </patternFill>
    </fill>
    <fill>
      <patternFill patternType="solid">
        <fgColor rgb="FFFFFFFF"/>
        <bgColor rgb="FF000000"/>
      </patternFill>
    </fill>
    <fill>
      <patternFill patternType="solid">
        <fgColor theme="8"/>
      </patternFill>
    </fill>
    <fill>
      <patternFill patternType="solid">
        <fgColor theme="8" tint="0.79998168889431442"/>
        <bgColor indexed="65"/>
      </patternFill>
    </fill>
    <fill>
      <patternFill patternType="solid">
        <fgColor theme="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00B050"/>
        <bgColor indexed="64"/>
      </patternFill>
    </fill>
    <fill>
      <patternFill patternType="solid">
        <fgColor theme="5" tint="0.59999389629810485"/>
        <bgColor indexed="64"/>
      </patternFill>
    </fill>
    <fill>
      <patternFill patternType="solid">
        <fgColor theme="4"/>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rgb="FF7F7F7F"/>
      </top>
      <bottom/>
      <diagonal/>
    </border>
    <border>
      <left/>
      <right/>
      <top style="medium">
        <color rgb="FF7F7F7F"/>
      </top>
      <bottom/>
      <diagonal/>
    </border>
    <border>
      <left/>
      <right style="medium">
        <color rgb="FF7F7F7F"/>
      </right>
      <top style="medium">
        <color rgb="FF7F7F7F"/>
      </top>
      <bottom/>
      <diagonal/>
    </border>
    <border>
      <left style="medium">
        <color indexed="64"/>
      </left>
      <right/>
      <top/>
      <bottom style="medium">
        <color rgb="FF7F7F7F"/>
      </bottom>
      <diagonal/>
    </border>
    <border>
      <left/>
      <right/>
      <top/>
      <bottom style="medium">
        <color rgb="FF7F7F7F"/>
      </bottom>
      <diagonal/>
    </border>
    <border>
      <left/>
      <right style="medium">
        <color rgb="FF7F7F7F"/>
      </right>
      <top/>
      <bottom style="medium">
        <color rgb="FF7F7F7F"/>
      </bottom>
      <diagonal/>
    </border>
    <border>
      <left/>
      <right style="medium">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rgb="FFD3D3D3"/>
      </left>
      <right style="thin">
        <color rgb="FFD3D3D3"/>
      </right>
      <top style="thin">
        <color rgb="FFD3D3D3"/>
      </top>
      <bottom style="thin">
        <color rgb="FFD3D3D3"/>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diagonal/>
    </border>
    <border>
      <left/>
      <right/>
      <top/>
      <bottom style="hair">
        <color indexed="64"/>
      </bottom>
      <diagonal/>
    </border>
    <border>
      <left style="medium">
        <color auto="1"/>
      </left>
      <right style="medium">
        <color auto="1"/>
      </right>
      <top style="hair">
        <color indexed="64"/>
      </top>
      <bottom style="medium">
        <color auto="1"/>
      </bottom>
      <diagonal/>
    </border>
    <border>
      <left style="medium">
        <color auto="1"/>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s>
  <cellStyleXfs count="27">
    <xf numFmtId="0" fontId="0" fillId="0" borderId="0"/>
    <xf numFmtId="0" fontId="1" fillId="0" borderId="0"/>
    <xf numFmtId="0" fontId="1" fillId="0" borderId="0"/>
    <xf numFmtId="0" fontId="6" fillId="0" borderId="0"/>
    <xf numFmtId="9" fontId="5" fillId="0" borderId="0" applyFont="0" applyFill="0" applyBorder="0" applyAlignment="0" applyProtection="0"/>
    <xf numFmtId="0" fontId="7" fillId="4" borderId="8" applyNumberFormat="0" applyAlignment="0" applyProtection="0"/>
    <xf numFmtId="165"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17" fillId="6" borderId="0" applyNumberFormat="0" applyBorder="0" applyAlignment="0" applyProtection="0"/>
    <xf numFmtId="0" fontId="5" fillId="7" borderId="0" applyNumberFormat="0" applyBorder="0" applyAlignment="0" applyProtection="0"/>
    <xf numFmtId="0" fontId="1" fillId="0" borderId="0"/>
    <xf numFmtId="0" fontId="24" fillId="15" borderId="0" applyNumberFormat="0" applyBorder="0" applyAlignment="0" applyProtection="0"/>
    <xf numFmtId="0" fontId="6" fillId="0" borderId="0"/>
    <xf numFmtId="0" fontId="26" fillId="17" borderId="0" applyNumberFormat="0" applyBorder="0" applyAlignment="0" applyProtection="0"/>
    <xf numFmtId="0" fontId="5" fillId="18" borderId="0" applyNumberFormat="0" applyBorder="0" applyAlignment="0" applyProtection="0"/>
    <xf numFmtId="44" fontId="5" fillId="0" borderId="0" applyFont="0" applyFill="0" applyBorder="0" applyAlignment="0" applyProtection="0"/>
    <xf numFmtId="0" fontId="1" fillId="0" borderId="0"/>
  </cellStyleXfs>
  <cellXfs count="872">
    <xf numFmtId="0" fontId="0" fillId="0" borderId="0" xfId="0"/>
    <xf numFmtId="0" fontId="2" fillId="0" borderId="1" xfId="0" applyFont="1" applyBorder="1" applyAlignment="1">
      <alignment vertical="center" wrapText="1"/>
    </xf>
    <xf numFmtId="0" fontId="9"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0" fontId="11" fillId="2" borderId="3" xfId="1" applyFont="1" applyFill="1" applyBorder="1" applyAlignment="1" applyProtection="1">
      <alignment horizontal="center" vertical="center" wrapText="1"/>
      <protection locked="0"/>
    </xf>
    <xf numFmtId="0" fontId="11" fillId="2" borderId="3" xfId="1" applyFont="1" applyFill="1" applyBorder="1" applyAlignment="1" applyProtection="1">
      <alignment horizontal="center" vertical="center" wrapText="1"/>
    </xf>
    <xf numFmtId="0" fontId="11" fillId="2" borderId="3" xfId="1" applyFont="1" applyFill="1" applyBorder="1" applyAlignment="1" applyProtection="1">
      <alignment horizontal="center" vertical="center"/>
      <protection locked="0"/>
    </xf>
    <xf numFmtId="0" fontId="9" fillId="0" borderId="15" xfId="0" applyFont="1" applyBorder="1" applyAlignment="1">
      <alignment vertical="center" wrapText="1"/>
    </xf>
    <xf numFmtId="0" fontId="13" fillId="0" borderId="16" xfId="0" applyFont="1" applyBorder="1" applyAlignment="1">
      <alignment vertical="center" wrapText="1"/>
    </xf>
    <xf numFmtId="0" fontId="13" fillId="0" borderId="16" xfId="0" applyFont="1" applyBorder="1" applyAlignment="1">
      <alignment vertical="center"/>
    </xf>
    <xf numFmtId="44" fontId="13" fillId="5" borderId="16" xfId="0" applyNumberFormat="1" applyFont="1" applyFill="1" applyBorder="1" applyAlignment="1">
      <alignment vertical="center"/>
    </xf>
    <xf numFmtId="0" fontId="13" fillId="0" borderId="16" xfId="0" applyFont="1" applyBorder="1" applyAlignment="1">
      <alignment horizontal="center" vertical="center"/>
    </xf>
    <xf numFmtId="0" fontId="13" fillId="0" borderId="17" xfId="0" applyFont="1" applyBorder="1" applyAlignment="1">
      <alignment vertical="center"/>
    </xf>
    <xf numFmtId="0" fontId="14" fillId="0" borderId="0" xfId="0" applyFont="1" applyAlignment="1">
      <alignment vertical="center"/>
    </xf>
    <xf numFmtId="0" fontId="13" fillId="0" borderId="18" xfId="0" applyFont="1" applyBorder="1" applyAlignment="1">
      <alignment vertical="center" wrapText="1"/>
    </xf>
    <xf numFmtId="0" fontId="13" fillId="0" borderId="19" xfId="0" applyFont="1" applyBorder="1" applyAlignment="1">
      <alignment vertical="center" wrapText="1"/>
    </xf>
    <xf numFmtId="0" fontId="13" fillId="0" borderId="19" xfId="0" applyFont="1" applyBorder="1" applyAlignment="1">
      <alignment vertical="center"/>
    </xf>
    <xf numFmtId="44" fontId="13" fillId="0" borderId="19" xfId="15" applyFont="1" applyBorder="1" applyAlignment="1">
      <alignment vertical="center"/>
    </xf>
    <xf numFmtId="0" fontId="13" fillId="0" borderId="19" xfId="0" applyFont="1" applyBorder="1" applyAlignment="1">
      <alignment horizontal="center" vertical="center"/>
    </xf>
    <xf numFmtId="17" fontId="13" fillId="0" borderId="19" xfId="0" applyNumberFormat="1" applyFont="1" applyBorder="1" applyAlignment="1">
      <alignment horizontal="center" vertical="center"/>
    </xf>
    <xf numFmtId="17" fontId="13" fillId="0" borderId="20" xfId="0" applyNumberFormat="1" applyFont="1" applyBorder="1" applyAlignment="1">
      <alignment horizontal="center" vertical="center"/>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center"/>
    </xf>
    <xf numFmtId="44" fontId="13" fillId="0" borderId="22" xfId="15" applyFont="1" applyBorder="1" applyAlignment="1">
      <alignment vertical="center"/>
    </xf>
    <xf numFmtId="0" fontId="13" fillId="0" borderId="22" xfId="0" applyFont="1" applyBorder="1" applyAlignment="1">
      <alignment horizontal="center" vertical="center"/>
    </xf>
    <xf numFmtId="17" fontId="13" fillId="0" borderId="22" xfId="0" applyNumberFormat="1" applyFont="1" applyBorder="1" applyAlignment="1">
      <alignment horizontal="center" vertical="center"/>
    </xf>
    <xf numFmtId="17" fontId="13" fillId="0" borderId="23" xfId="0" applyNumberFormat="1" applyFont="1" applyBorder="1" applyAlignment="1">
      <alignment horizontal="center" vertical="center"/>
    </xf>
    <xf numFmtId="0" fontId="13" fillId="0" borderId="15" xfId="0" applyFont="1" applyBorder="1" applyAlignment="1">
      <alignment vertical="center" wrapText="1"/>
    </xf>
    <xf numFmtId="44" fontId="13" fillId="0" borderId="16" xfId="15" applyFont="1" applyBorder="1" applyAlignment="1">
      <alignment vertical="center"/>
    </xf>
    <xf numFmtId="0" fontId="13" fillId="0" borderId="20" xfId="0" applyFont="1" applyBorder="1" applyAlignment="1">
      <alignment vertical="center"/>
    </xf>
    <xf numFmtId="0" fontId="13" fillId="0" borderId="23" xfId="0" applyFont="1" applyBorder="1" applyAlignment="1">
      <alignment vertical="center"/>
    </xf>
    <xf numFmtId="0" fontId="14" fillId="0" borderId="0" xfId="0" applyFont="1" applyAlignment="1">
      <alignment vertical="center" wrapText="1"/>
    </xf>
    <xf numFmtId="44" fontId="15" fillId="0" borderId="0" xfId="15" applyFont="1" applyAlignment="1">
      <alignment vertical="center"/>
    </xf>
    <xf numFmtId="0" fontId="14" fillId="0" borderId="0" xfId="0" applyFont="1" applyAlignment="1">
      <alignment horizontal="center" vertical="center"/>
    </xf>
    <xf numFmtId="9" fontId="0" fillId="0" borderId="0" xfId="4" applyFont="1" applyAlignment="1">
      <alignment horizontal="center" vertical="center"/>
    </xf>
    <xf numFmtId="9" fontId="0" fillId="0" borderId="1" xfId="4" applyFont="1" applyBorder="1" applyAlignment="1">
      <alignment horizontal="center" vertical="center"/>
    </xf>
    <xf numFmtId="0" fontId="2" fillId="0" borderId="1" xfId="0" applyFont="1" applyBorder="1" applyAlignment="1">
      <alignment vertical="center"/>
    </xf>
    <xf numFmtId="0" fontId="19" fillId="0" borderId="1" xfId="0" applyFont="1" applyBorder="1" applyAlignment="1">
      <alignment vertical="center"/>
    </xf>
    <xf numFmtId="14" fontId="20" fillId="0" borderId="1" xfId="18" applyNumberFormat="1" applyFont="1" applyFill="1" applyBorder="1" applyAlignment="1">
      <alignment vertical="center"/>
    </xf>
    <xf numFmtId="14" fontId="20" fillId="0" borderId="1" xfId="0" applyNumberFormat="1" applyFont="1" applyFill="1" applyBorder="1" applyAlignment="1">
      <alignment vertical="center"/>
    </xf>
    <xf numFmtId="9" fontId="20" fillId="0" borderId="1" xfId="0" applyNumberFormat="1" applyFont="1" applyFill="1" applyBorder="1" applyAlignment="1">
      <alignment horizontal="center" vertical="center"/>
    </xf>
    <xf numFmtId="14" fontId="20" fillId="0" borderId="32" xfId="0" applyNumberFormat="1" applyFont="1" applyFill="1" applyBorder="1" applyAlignment="1">
      <alignment vertical="center" wrapText="1"/>
    </xf>
    <xf numFmtId="14" fontId="20" fillId="0" borderId="35" xfId="18" applyNumberFormat="1" applyFont="1" applyFill="1" applyBorder="1" applyAlignment="1">
      <alignment vertical="center"/>
    </xf>
    <xf numFmtId="0" fontId="19" fillId="0" borderId="41" xfId="0" applyFont="1" applyBorder="1" applyAlignment="1">
      <alignment horizontal="center" vertical="center"/>
    </xf>
    <xf numFmtId="0" fontId="20" fillId="0" borderId="42" xfId="0" applyFont="1" applyBorder="1" applyAlignment="1">
      <alignment vertical="center"/>
    </xf>
    <xf numFmtId="0" fontId="18" fillId="0" borderId="42" xfId="0" applyFont="1" applyBorder="1" applyAlignment="1">
      <alignment vertical="center"/>
    </xf>
    <xf numFmtId="9" fontId="0" fillId="0" borderId="0" xfId="4" applyFont="1" applyAlignment="1">
      <alignment vertical="center"/>
    </xf>
    <xf numFmtId="0" fontId="21" fillId="0" borderId="42" xfId="0" applyFont="1" applyBorder="1" applyAlignment="1">
      <alignment horizontal="center" vertical="center"/>
    </xf>
    <xf numFmtId="0" fontId="19" fillId="0" borderId="42" xfId="0" applyFont="1" applyBorder="1" applyAlignment="1">
      <alignment horizontal="center" vertical="center"/>
    </xf>
    <xf numFmtId="0" fontId="20" fillId="0" borderId="43" xfId="0" applyFont="1" applyBorder="1" applyAlignment="1">
      <alignment vertical="center"/>
    </xf>
    <xf numFmtId="0" fontId="18" fillId="0" borderId="43" xfId="0" applyFont="1" applyBorder="1" applyAlignment="1">
      <alignment vertical="center"/>
    </xf>
    <xf numFmtId="0" fontId="20" fillId="0" borderId="0" xfId="0" applyFont="1" applyAlignment="1">
      <alignment vertical="center"/>
    </xf>
    <xf numFmtId="166" fontId="0" fillId="0" borderId="0" xfId="17" applyNumberFormat="1" applyFont="1" applyAlignment="1">
      <alignment vertical="center"/>
    </xf>
    <xf numFmtId="0" fontId="20" fillId="0" borderId="1" xfId="0" applyFont="1" applyBorder="1" applyAlignment="1">
      <alignment horizontal="center" vertical="center"/>
    </xf>
    <xf numFmtId="0" fontId="20" fillId="8" borderId="1" xfId="0" applyFont="1" applyFill="1" applyBorder="1" applyAlignment="1">
      <alignment horizontal="center" vertical="center"/>
    </xf>
    <xf numFmtId="14" fontId="20" fillId="8" borderId="1" xfId="0" applyNumberFormat="1" applyFont="1" applyFill="1" applyBorder="1" applyAlignment="1">
      <alignment horizontal="center" vertical="center"/>
    </xf>
    <xf numFmtId="14" fontId="20" fillId="8" borderId="0" xfId="0" applyNumberFormat="1" applyFont="1" applyFill="1" applyBorder="1" applyAlignment="1">
      <alignment horizontal="center" vertical="center"/>
    </xf>
    <xf numFmtId="0" fontId="0" fillId="0" borderId="0" xfId="0" applyAlignment="1">
      <alignment vertical="center" wrapText="1"/>
    </xf>
    <xf numFmtId="3" fontId="19" fillId="0" borderId="47" xfId="0" applyNumberFormat="1" applyFont="1" applyBorder="1" applyAlignment="1">
      <alignment horizontal="center" vertical="center" wrapText="1"/>
    </xf>
    <xf numFmtId="169" fontId="18" fillId="0" borderId="1" xfId="0" applyNumberFormat="1" applyFont="1" applyBorder="1" applyAlignment="1">
      <alignment horizontal="left" vertical="center" wrapText="1"/>
    </xf>
    <xf numFmtId="0" fontId="0" fillId="0" borderId="1" xfId="0" applyFont="1" applyBorder="1" applyAlignment="1">
      <alignment vertical="center" wrapText="1"/>
    </xf>
    <xf numFmtId="14" fontId="18" fillId="0" borderId="1" xfId="0" applyNumberFormat="1" applyFont="1" applyBorder="1" applyAlignment="1">
      <alignment vertical="center"/>
    </xf>
    <xf numFmtId="0" fontId="18" fillId="0" borderId="1" xfId="0" applyFont="1" applyBorder="1" applyAlignment="1">
      <alignment vertical="center" wrapText="1"/>
    </xf>
    <xf numFmtId="169" fontId="19" fillId="12" borderId="1" xfId="0" applyNumberFormat="1" applyFont="1" applyFill="1" applyBorder="1" applyAlignment="1">
      <alignment vertical="center"/>
    </xf>
    <xf numFmtId="170" fontId="0" fillId="0" borderId="1" xfId="14" applyNumberFormat="1" applyFont="1" applyBorder="1" applyAlignment="1">
      <alignment vertical="center"/>
    </xf>
    <xf numFmtId="170" fontId="0" fillId="8" borderId="1" xfId="14" applyNumberFormat="1" applyFont="1" applyFill="1" applyBorder="1" applyAlignment="1">
      <alignment vertical="center"/>
    </xf>
    <xf numFmtId="170" fontId="0" fillId="0" borderId="1" xfId="14" applyNumberFormat="1" applyFont="1" applyFill="1" applyBorder="1" applyAlignment="1">
      <alignment vertical="center"/>
    </xf>
    <xf numFmtId="170" fontId="0" fillId="14" borderId="1" xfId="14" applyNumberFormat="1" applyFont="1" applyFill="1" applyBorder="1" applyAlignment="1">
      <alignment vertical="center"/>
    </xf>
    <xf numFmtId="0" fontId="19" fillId="0" borderId="58" xfId="0" applyFont="1" applyBorder="1" applyAlignment="1">
      <alignment horizontal="justify" vertical="center" wrapText="1"/>
    </xf>
    <xf numFmtId="0" fontId="0" fillId="0" borderId="35" xfId="0" applyFont="1" applyBorder="1" applyAlignment="1">
      <alignment horizontal="center" vertical="center"/>
    </xf>
    <xf numFmtId="169" fontId="0" fillId="0" borderId="39" xfId="0" applyNumberFormat="1" applyFont="1" applyBorder="1" applyAlignment="1">
      <alignment horizontal="left" vertical="center" wrapText="1"/>
    </xf>
    <xf numFmtId="169" fontId="0" fillId="0" borderId="1" xfId="0" applyNumberFormat="1" applyFont="1" applyBorder="1" applyAlignment="1">
      <alignment horizontal="left" vertical="center" wrapText="1"/>
    </xf>
    <xf numFmtId="166" fontId="0" fillId="0" borderId="1" xfId="17" applyNumberFormat="1" applyFont="1" applyBorder="1" applyAlignment="1">
      <alignment horizontal="center" vertical="center"/>
    </xf>
    <xf numFmtId="0" fontId="19" fillId="0" borderId="57" xfId="0" applyFont="1" applyBorder="1" applyAlignment="1">
      <alignment vertical="center"/>
    </xf>
    <xf numFmtId="166" fontId="0" fillId="8" borderId="39" xfId="17" applyNumberFormat="1" applyFont="1" applyFill="1" applyBorder="1" applyAlignment="1">
      <alignment horizontal="center" vertical="center"/>
    </xf>
    <xf numFmtId="166" fontId="19" fillId="0" borderId="35" xfId="17" applyNumberFormat="1" applyFont="1" applyBorder="1" applyAlignment="1">
      <alignment horizontal="center" vertical="center"/>
    </xf>
    <xf numFmtId="166" fontId="20" fillId="8" borderId="1" xfId="17" applyNumberFormat="1" applyFont="1" applyFill="1" applyBorder="1" applyAlignment="1">
      <alignment horizontal="center" vertical="center" wrapText="1"/>
    </xf>
    <xf numFmtId="166" fontId="20" fillId="8" borderId="35" xfId="17" applyNumberFormat="1" applyFont="1" applyFill="1" applyBorder="1" applyAlignment="1">
      <alignment horizontal="center" vertical="center" wrapText="1"/>
    </xf>
    <xf numFmtId="166" fontId="20" fillId="8" borderId="39" xfId="17" applyNumberFormat="1" applyFont="1" applyFill="1" applyBorder="1" applyAlignment="1">
      <alignment horizontal="center" vertical="center" wrapText="1"/>
    </xf>
    <xf numFmtId="0" fontId="19" fillId="0" borderId="69" xfId="0" applyFont="1" applyBorder="1" applyAlignment="1">
      <alignment vertical="center"/>
    </xf>
    <xf numFmtId="166" fontId="0" fillId="0" borderId="35" xfId="17" applyNumberFormat="1" applyFont="1" applyBorder="1" applyAlignment="1">
      <alignment horizontal="center" vertical="center"/>
    </xf>
    <xf numFmtId="0" fontId="19" fillId="0" borderId="69" xfId="0" applyFont="1" applyBorder="1" applyAlignment="1">
      <alignment vertical="center" wrapText="1"/>
    </xf>
    <xf numFmtId="3" fontId="0" fillId="0" borderId="39" xfId="17" applyNumberFormat="1" applyFont="1" applyBorder="1" applyAlignment="1">
      <alignment horizontal="right" vertical="center"/>
    </xf>
    <xf numFmtId="0" fontId="19" fillId="8" borderId="1" xfId="0" applyFont="1" applyFill="1" applyBorder="1" applyAlignment="1">
      <alignment horizontal="center" vertical="center" wrapText="1"/>
    </xf>
    <xf numFmtId="0" fontId="19" fillId="0" borderId="0" xfId="0" applyFont="1" applyAlignment="1">
      <alignment vertical="center" wrapText="1"/>
    </xf>
    <xf numFmtId="0" fontId="20" fillId="0" borderId="73" xfId="0" applyFont="1" applyBorder="1" applyAlignment="1">
      <alignment horizontal="left" vertical="center" wrapText="1"/>
    </xf>
    <xf numFmtId="169" fontId="20" fillId="0" borderId="73" xfId="0" applyNumberFormat="1" applyFont="1" applyBorder="1" applyAlignment="1">
      <alignment vertical="center"/>
    </xf>
    <xf numFmtId="0" fontId="20" fillId="0" borderId="1" xfId="0" applyFont="1" applyBorder="1" applyAlignment="1">
      <alignment horizontal="left" vertical="center" wrapText="1"/>
    </xf>
    <xf numFmtId="169" fontId="20" fillId="0" borderId="1" xfId="0" applyNumberFormat="1" applyFont="1" applyBorder="1" applyAlignment="1">
      <alignment vertical="center"/>
    </xf>
    <xf numFmtId="0" fontId="19" fillId="12" borderId="7" xfId="0" applyFont="1" applyFill="1" applyBorder="1" applyAlignment="1">
      <alignment vertical="center"/>
    </xf>
    <xf numFmtId="169" fontId="21" fillId="12" borderId="7" xfId="0" applyNumberFormat="1" applyFont="1" applyFill="1" applyBorder="1" applyAlignment="1">
      <alignment vertical="center"/>
    </xf>
    <xf numFmtId="0" fontId="19" fillId="12" borderId="35" xfId="0" applyFont="1" applyFill="1" applyBorder="1" applyAlignment="1">
      <alignment vertical="center"/>
    </xf>
    <xf numFmtId="169" fontId="21" fillId="12" borderId="35" xfId="0" applyNumberFormat="1" applyFont="1" applyFill="1" applyBorder="1" applyAlignment="1">
      <alignment vertical="center"/>
    </xf>
    <xf numFmtId="0" fontId="21" fillId="8" borderId="60" xfId="0" applyFont="1" applyFill="1" applyBorder="1" applyAlignment="1">
      <alignment horizontal="left" vertical="center" wrapText="1"/>
    </xf>
    <xf numFmtId="0" fontId="21" fillId="12" borderId="73" xfId="0" applyFont="1" applyFill="1" applyBorder="1" applyAlignment="1">
      <alignment horizontal="left" vertical="center" wrapText="1"/>
    </xf>
    <xf numFmtId="169" fontId="21" fillId="12" borderId="73" xfId="0" applyNumberFormat="1" applyFont="1" applyFill="1" applyBorder="1" applyAlignment="1">
      <alignment vertical="center"/>
    </xf>
    <xf numFmtId="0" fontId="21" fillId="8" borderId="80" xfId="0" applyFont="1" applyFill="1" applyBorder="1" applyAlignment="1">
      <alignment horizontal="left" vertical="center" wrapText="1"/>
    </xf>
    <xf numFmtId="0" fontId="21" fillId="12" borderId="63" xfId="0" applyFont="1" applyFill="1" applyBorder="1" applyAlignment="1">
      <alignment horizontal="left" vertical="center" wrapText="1"/>
    </xf>
    <xf numFmtId="169" fontId="21" fillId="12" borderId="63" xfId="0" applyNumberFormat="1" applyFont="1" applyFill="1" applyBorder="1" applyAlignment="1">
      <alignment vertical="center"/>
    </xf>
    <xf numFmtId="0" fontId="21" fillId="12" borderId="70" xfId="0" applyFont="1" applyFill="1" applyBorder="1" applyAlignment="1">
      <alignment horizontal="left" vertical="center" wrapText="1"/>
    </xf>
    <xf numFmtId="169" fontId="21" fillId="12" borderId="70" xfId="0" applyNumberFormat="1" applyFont="1" applyFill="1" applyBorder="1" applyAlignment="1">
      <alignment vertical="center"/>
    </xf>
    <xf numFmtId="169" fontId="20" fillId="0" borderId="73" xfId="13" applyNumberFormat="1" applyFont="1" applyBorder="1" applyAlignment="1">
      <alignment horizontal="right" vertical="center" wrapText="1"/>
    </xf>
    <xf numFmtId="169" fontId="20" fillId="0" borderId="1" xfId="13" applyNumberFormat="1" applyFont="1" applyBorder="1" applyAlignment="1">
      <alignment horizontal="right" vertical="center" wrapText="1"/>
    </xf>
    <xf numFmtId="0" fontId="20" fillId="0" borderId="73" xfId="1" applyFont="1" applyBorder="1" applyAlignment="1" applyProtection="1">
      <alignment horizontal="left" vertical="center" wrapText="1"/>
      <protection locked="0"/>
    </xf>
    <xf numFmtId="0" fontId="25" fillId="0" borderId="1" xfId="0" applyFont="1" applyBorder="1" applyAlignment="1">
      <alignment horizontal="left" vertical="center" wrapText="1"/>
    </xf>
    <xf numFmtId="0" fontId="25" fillId="0" borderId="73" xfId="0" applyFont="1" applyBorder="1" applyAlignment="1">
      <alignment horizontal="left" vertical="center" wrapText="1"/>
    </xf>
    <xf numFmtId="169" fontId="19" fillId="12" borderId="63" xfId="0" applyNumberFormat="1" applyFont="1" applyFill="1" applyBorder="1" applyAlignment="1">
      <alignment vertical="center"/>
    </xf>
    <xf numFmtId="9" fontId="0" fillId="0" borderId="1" xfId="4" applyFont="1" applyBorder="1" applyAlignment="1">
      <alignment vertical="center"/>
    </xf>
    <xf numFmtId="0" fontId="0" fillId="0" borderId="73" xfId="0" applyFont="1" applyBorder="1" applyAlignment="1">
      <alignment horizontal="center" vertical="center"/>
    </xf>
    <xf numFmtId="171" fontId="20" fillId="0" borderId="73" xfId="15" applyNumberFormat="1" applyFont="1" applyFill="1" applyBorder="1" applyAlignment="1" applyProtection="1">
      <alignment horizontal="center" vertical="center"/>
    </xf>
    <xf numFmtId="49" fontId="25" fillId="0" borderId="73" xfId="0" applyNumberFormat="1" applyFont="1" applyFill="1" applyBorder="1" applyAlignment="1" applyProtection="1">
      <alignment horizontal="center" vertical="center" wrapText="1"/>
      <protection locked="0"/>
    </xf>
    <xf numFmtId="0" fontId="0" fillId="0" borderId="74" xfId="0" applyFont="1" applyBorder="1" applyAlignment="1">
      <alignment horizontal="center" vertical="center"/>
    </xf>
    <xf numFmtId="0" fontId="0" fillId="0" borderId="74" xfId="0" applyFont="1" applyBorder="1" applyAlignment="1">
      <alignment horizontal="center" vertical="center" wrapText="1"/>
    </xf>
    <xf numFmtId="0" fontId="0" fillId="0" borderId="1" xfId="0" applyFont="1" applyBorder="1" applyAlignment="1">
      <alignment horizontal="center" vertical="center"/>
    </xf>
    <xf numFmtId="171" fontId="20" fillId="0" borderId="1" xfId="15"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wrapText="1"/>
      <protection locked="0"/>
    </xf>
    <xf numFmtId="0" fontId="0" fillId="0" borderId="82"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82" xfId="0" applyFont="1" applyBorder="1" applyAlignment="1">
      <alignment horizontal="center" vertical="center" wrapText="1"/>
    </xf>
    <xf numFmtId="164" fontId="0" fillId="0" borderId="1" xfId="16" applyFont="1" applyFill="1" applyBorder="1" applyAlignment="1">
      <alignment horizontal="center" vertical="center" wrapText="1"/>
    </xf>
    <xf numFmtId="171" fontId="20" fillId="0" borderId="35" xfId="15" applyNumberFormat="1" applyFont="1" applyFill="1" applyBorder="1" applyAlignment="1" applyProtection="1">
      <alignment horizontal="center" vertical="center"/>
    </xf>
    <xf numFmtId="0" fontId="0" fillId="0" borderId="66" xfId="0" applyFont="1" applyBorder="1" applyAlignment="1">
      <alignment horizontal="center" vertical="center"/>
    </xf>
    <xf numFmtId="0" fontId="0" fillId="0" borderId="0" xfId="0" applyFont="1" applyBorder="1" applyAlignment="1">
      <alignment vertical="center"/>
    </xf>
    <xf numFmtId="0" fontId="19" fillId="0" borderId="0" xfId="0" applyFont="1" applyBorder="1" applyAlignment="1">
      <alignment vertical="center"/>
    </xf>
    <xf numFmtId="171" fontId="21" fillId="0" borderId="0" xfId="0" applyNumberFormat="1" applyFont="1"/>
    <xf numFmtId="164" fontId="0" fillId="0" borderId="1" xfId="16" applyFont="1" applyBorder="1" applyAlignment="1">
      <alignment vertical="center" wrapText="1"/>
    </xf>
    <xf numFmtId="172" fontId="0" fillId="0" borderId="1" xfId="16" applyNumberFormat="1" applyFont="1" applyBorder="1" applyAlignment="1">
      <alignment vertical="center"/>
    </xf>
    <xf numFmtId="172" fontId="0" fillId="0" borderId="1" xfId="16" applyNumberFormat="1" applyFont="1" applyBorder="1" applyAlignment="1">
      <alignment vertical="center" wrapText="1"/>
    </xf>
    <xf numFmtId="164" fontId="0" fillId="0" borderId="0" xfId="16" applyFont="1" applyAlignment="1">
      <alignment vertical="center"/>
    </xf>
    <xf numFmtId="172" fontId="0" fillId="0" borderId="0" xfId="16" applyNumberFormat="1" applyFont="1" applyAlignment="1">
      <alignment vertical="center"/>
    </xf>
    <xf numFmtId="0" fontId="0" fillId="0" borderId="1" xfId="7" applyFont="1" applyFill="1" applyBorder="1" applyAlignment="1">
      <alignment vertical="center" wrapText="1"/>
    </xf>
    <xf numFmtId="171" fontId="0" fillId="0" borderId="1" xfId="15" applyNumberFormat="1" applyFont="1" applyBorder="1" applyAlignment="1">
      <alignment vertical="center"/>
    </xf>
    <xf numFmtId="171" fontId="19" fillId="12" borderId="1" xfId="15" applyNumberFormat="1" applyFont="1" applyFill="1" applyBorder="1" applyAlignment="1">
      <alignment vertical="center"/>
    </xf>
    <xf numFmtId="9" fontId="0" fillId="8" borderId="0" xfId="4" applyFont="1" applyFill="1" applyAlignment="1">
      <alignment horizontal="center" vertical="center"/>
    </xf>
    <xf numFmtId="9" fontId="18" fillId="0" borderId="0" xfId="4" quotePrefix="1" applyFont="1" applyBorder="1" applyAlignment="1">
      <alignment horizontal="center" vertical="center"/>
    </xf>
    <xf numFmtId="0" fontId="22" fillId="11" borderId="1"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6" fillId="8" borderId="1" xfId="20" applyFont="1" applyFill="1" applyBorder="1" applyAlignment="1">
      <alignment horizontal="justify" vertical="center" wrapText="1"/>
    </xf>
    <xf numFmtId="0" fontId="2" fillId="0" borderId="32" xfId="0" applyFont="1" applyBorder="1" applyAlignment="1">
      <alignment vertical="center" wrapText="1"/>
    </xf>
    <xf numFmtId="0" fontId="2" fillId="8" borderId="1" xfId="0" applyFont="1" applyFill="1" applyBorder="1" applyAlignment="1">
      <alignment vertical="center" wrapText="1"/>
    </xf>
    <xf numFmtId="0" fontId="2" fillId="0" borderId="32" xfId="0" applyFont="1" applyFill="1" applyBorder="1" applyAlignment="1">
      <alignment vertical="center" wrapText="1"/>
    </xf>
    <xf numFmtId="0" fontId="2" fillId="0" borderId="1" xfId="0" applyFont="1" applyFill="1" applyBorder="1" applyAlignment="1">
      <alignment vertical="center" wrapText="1"/>
    </xf>
    <xf numFmtId="0" fontId="6" fillId="0" borderId="1" xfId="20" applyFont="1" applyFill="1" applyBorder="1" applyAlignment="1">
      <alignment horizontal="left" vertical="center" wrapText="1"/>
    </xf>
    <xf numFmtId="14" fontId="6" fillId="0" borderId="32" xfId="0" applyNumberFormat="1" applyFont="1" applyFill="1" applyBorder="1" applyAlignment="1">
      <alignment vertical="center" wrapText="1"/>
    </xf>
    <xf numFmtId="0" fontId="6" fillId="0" borderId="1" xfId="20" applyFont="1" applyFill="1" applyBorder="1" applyAlignment="1">
      <alignment horizontal="center" vertical="center" wrapText="1"/>
    </xf>
    <xf numFmtId="0" fontId="2" fillId="8" borderId="33" xfId="0" applyFont="1" applyFill="1" applyBorder="1" applyAlignment="1">
      <alignment vertical="center" wrapText="1"/>
    </xf>
    <xf numFmtId="14" fontId="2" fillId="0" borderId="36" xfId="0" applyNumberFormat="1" applyFont="1" applyFill="1" applyBorder="1" applyAlignment="1">
      <alignment vertical="center" wrapText="1"/>
    </xf>
    <xf numFmtId="0" fontId="2" fillId="0" borderId="7" xfId="0" applyFont="1" applyFill="1" applyBorder="1" applyAlignment="1">
      <alignment vertical="center" wrapText="1"/>
    </xf>
    <xf numFmtId="0" fontId="6" fillId="0" borderId="7" xfId="20" applyFont="1" applyFill="1" applyBorder="1" applyAlignment="1">
      <alignment horizontal="justify" vertical="center" wrapText="1"/>
    </xf>
    <xf numFmtId="0" fontId="27"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8" fillId="0" borderId="14" xfId="0" applyFont="1" applyBorder="1" applyAlignment="1">
      <alignment vertical="center" wrapText="1"/>
    </xf>
    <xf numFmtId="0" fontId="2" fillId="0" borderId="6" xfId="0" applyFont="1" applyBorder="1" applyAlignment="1">
      <alignment vertical="center" wrapText="1"/>
    </xf>
    <xf numFmtId="0" fontId="2" fillId="0" borderId="14" xfId="0" applyFont="1" applyBorder="1" applyAlignment="1">
      <alignment vertical="center" wrapText="1"/>
    </xf>
    <xf numFmtId="17" fontId="2" fillId="0" borderId="1" xfId="0" applyNumberFormat="1" applyFont="1" applyFill="1" applyBorder="1" applyAlignment="1">
      <alignment horizontal="center" vertical="center" wrapText="1"/>
    </xf>
    <xf numFmtId="0" fontId="28" fillId="0" borderId="0" xfId="0" applyFont="1" applyAlignment="1">
      <alignment vertical="center"/>
    </xf>
    <xf numFmtId="0" fontId="2" fillId="0" borderId="11" xfId="0" applyFont="1" applyBorder="1" applyAlignment="1">
      <alignment vertical="center" wrapText="1"/>
    </xf>
    <xf numFmtId="0" fontId="2" fillId="0" borderId="54" xfId="0" applyFont="1" applyBorder="1" applyAlignment="1">
      <alignment vertical="center" wrapText="1"/>
    </xf>
    <xf numFmtId="0" fontId="2" fillId="0" borderId="54" xfId="0" applyFont="1" applyBorder="1" applyAlignment="1">
      <alignment vertical="top" wrapText="1"/>
    </xf>
    <xf numFmtId="0" fontId="2" fillId="0" borderId="14" xfId="0" applyFont="1" applyBorder="1" applyAlignment="1">
      <alignment vertical="top" wrapText="1"/>
    </xf>
    <xf numFmtId="0" fontId="2" fillId="0" borderId="5" xfId="0" applyFont="1" applyBorder="1" applyAlignment="1">
      <alignment vertical="center" wrapText="1"/>
    </xf>
    <xf numFmtId="0" fontId="0" fillId="0" borderId="1" xfId="0" applyFont="1" applyBorder="1" applyAlignment="1">
      <alignment horizontal="center" vertical="center" wrapText="1"/>
    </xf>
    <xf numFmtId="166" fontId="18" fillId="8" borderId="39" xfId="17" applyNumberFormat="1" applyFont="1" applyFill="1" applyBorder="1" applyAlignment="1">
      <alignment horizontal="center" vertical="center"/>
    </xf>
    <xf numFmtId="166" fontId="0" fillId="0" borderId="39" xfId="17" applyNumberFormat="1" applyFont="1" applyFill="1" applyBorder="1" applyAlignment="1">
      <alignment horizontal="center" vertical="center"/>
    </xf>
    <xf numFmtId="166" fontId="0" fillId="0" borderId="39" xfId="17" applyNumberFormat="1" applyFont="1" applyBorder="1" applyAlignment="1">
      <alignment horizontal="right" vertical="center"/>
    </xf>
    <xf numFmtId="14" fontId="20" fillId="8" borderId="1" xfId="0" applyNumberFormat="1" applyFont="1" applyFill="1" applyBorder="1" applyAlignment="1">
      <alignment horizontal="center" vertical="center" wrapText="1"/>
    </xf>
    <xf numFmtId="0" fontId="0" fillId="0" borderId="74" xfId="0" applyFont="1" applyFill="1" applyBorder="1" applyAlignment="1">
      <alignment horizontal="center" vertical="center"/>
    </xf>
    <xf numFmtId="0" fontId="0" fillId="0" borderId="82" xfId="0" applyFont="1" applyFill="1" applyBorder="1" applyAlignment="1">
      <alignment horizontal="center" vertical="center"/>
    </xf>
    <xf numFmtId="9" fontId="19" fillId="0" borderId="0" xfId="0" applyNumberFormat="1" applyFont="1" applyAlignment="1">
      <alignment vertical="center"/>
    </xf>
    <xf numFmtId="0" fontId="19" fillId="0" borderId="0" xfId="0" applyFont="1" applyAlignment="1">
      <alignment vertical="center"/>
    </xf>
    <xf numFmtId="169" fontId="18" fillId="8" borderId="1" xfId="0" applyNumberFormat="1" applyFont="1" applyFill="1" applyBorder="1" applyAlignment="1">
      <alignment horizontal="left" vertical="center" wrapText="1"/>
    </xf>
    <xf numFmtId="0" fontId="19" fillId="18" borderId="1" xfId="24" applyFont="1" applyBorder="1" applyAlignment="1">
      <alignment horizontal="center" vertical="center" wrapText="1"/>
    </xf>
    <xf numFmtId="43" fontId="0" fillId="0" borderId="0" xfId="17" applyFont="1" applyAlignment="1">
      <alignment vertical="center"/>
    </xf>
    <xf numFmtId="166" fontId="20" fillId="8" borderId="39" xfId="17" applyNumberFormat="1" applyFont="1" applyFill="1" applyBorder="1" applyAlignment="1">
      <alignment horizontal="right" vertical="center"/>
    </xf>
    <xf numFmtId="166" fontId="0" fillId="14" borderId="1" xfId="17" applyNumberFormat="1" applyFont="1" applyFill="1" applyBorder="1" applyAlignment="1">
      <alignment horizontal="center" vertical="center" wrapText="1"/>
    </xf>
    <xf numFmtId="0" fontId="20" fillId="0" borderId="1" xfId="0" applyFont="1" applyBorder="1" applyAlignment="1">
      <alignment vertical="center" wrapText="1"/>
    </xf>
    <xf numFmtId="0" fontId="0" fillId="8" borderId="1" xfId="0" applyFont="1" applyFill="1" applyBorder="1" applyAlignment="1">
      <alignment vertical="center" wrapText="1"/>
    </xf>
    <xf numFmtId="0" fontId="19" fillId="0" borderId="0" xfId="0" applyFont="1" applyBorder="1" applyAlignment="1">
      <alignment horizontal="center" vertical="center" wrapText="1"/>
    </xf>
    <xf numFmtId="0" fontId="19" fillId="12" borderId="0" xfId="0" applyFont="1" applyFill="1" applyBorder="1" applyAlignment="1">
      <alignment horizontal="center" vertical="center"/>
    </xf>
    <xf numFmtId="169" fontId="19" fillId="12" borderId="0" xfId="0" applyNumberFormat="1" applyFont="1" applyFill="1" applyBorder="1" applyAlignment="1">
      <alignment vertical="center"/>
    </xf>
    <xf numFmtId="9" fontId="19" fillId="14" borderId="1" xfId="0" applyNumberFormat="1" applyFont="1" applyFill="1" applyBorder="1" applyAlignment="1">
      <alignment horizontal="center" vertical="center"/>
    </xf>
    <xf numFmtId="0" fontId="0" fillId="0" borderId="4" xfId="0" applyFont="1" applyBorder="1" applyAlignment="1">
      <alignment vertical="center" wrapText="1"/>
    </xf>
    <xf numFmtId="0" fontId="0" fillId="0" borderId="1" xfId="0" applyFont="1" applyBorder="1" applyAlignment="1">
      <alignment horizontal="left" vertical="center" wrapText="1"/>
    </xf>
    <xf numFmtId="0" fontId="0" fillId="0" borderId="102" xfId="0" applyFont="1" applyFill="1" applyBorder="1" applyAlignment="1">
      <alignment horizontal="center" vertical="center"/>
    </xf>
    <xf numFmtId="0" fontId="0" fillId="0" borderId="103" xfId="0" applyFont="1" applyBorder="1" applyAlignment="1">
      <alignment horizontal="left" vertical="center" wrapText="1"/>
    </xf>
    <xf numFmtId="0" fontId="0" fillId="0" borderId="3" xfId="0" applyFont="1" applyFill="1" applyBorder="1" applyAlignment="1">
      <alignment horizontal="center" vertical="center"/>
    </xf>
    <xf numFmtId="0" fontId="0" fillId="0" borderId="84" xfId="0" applyFont="1" applyBorder="1" applyAlignment="1">
      <alignment horizontal="left" vertical="center" wrapText="1"/>
    </xf>
    <xf numFmtId="9" fontId="19" fillId="0" borderId="0" xfId="0" applyNumberFormat="1" applyFont="1" applyAlignment="1">
      <alignment horizontal="center" vertical="center"/>
    </xf>
    <xf numFmtId="174" fontId="0" fillId="0" borderId="1" xfId="4" applyNumberFormat="1" applyFont="1" applyBorder="1" applyAlignment="1">
      <alignment vertical="center"/>
    </xf>
    <xf numFmtId="172" fontId="18" fillId="0" borderId="1" xfId="16" applyNumberFormat="1" applyFont="1" applyBorder="1" applyAlignment="1">
      <alignment vertical="center"/>
    </xf>
    <xf numFmtId="172" fontId="18" fillId="0" borderId="1" xfId="16" applyNumberFormat="1" applyFont="1" applyBorder="1" applyAlignment="1">
      <alignment vertical="center" wrapText="1"/>
    </xf>
    <xf numFmtId="9" fontId="19" fillId="18" borderId="1" xfId="24" applyNumberFormat="1" applyFont="1" applyBorder="1" applyAlignment="1">
      <alignment horizontal="center" vertical="center"/>
    </xf>
    <xf numFmtId="9" fontId="5" fillId="8" borderId="1" xfId="4" quotePrefix="1" applyNumberFormat="1" applyFont="1" applyFill="1" applyBorder="1" applyAlignment="1">
      <alignment horizontal="center" vertical="center"/>
    </xf>
    <xf numFmtId="9" fontId="5" fillId="0" borderId="1" xfId="4" quotePrefix="1" applyNumberFormat="1" applyFont="1" applyBorder="1" applyAlignment="1">
      <alignment horizontal="center" vertical="center"/>
    </xf>
    <xf numFmtId="9" fontId="16" fillId="17" borderId="1" xfId="23" quotePrefix="1" applyNumberFormat="1" applyFont="1" applyBorder="1" applyAlignment="1">
      <alignment horizontal="center" vertical="center"/>
    </xf>
    <xf numFmtId="0" fontId="16" fillId="17" borderId="1" xfId="23" applyFont="1" applyBorder="1" applyAlignment="1">
      <alignment horizontal="center" vertical="center"/>
    </xf>
    <xf numFmtId="166" fontId="0" fillId="0" borderId="39" xfId="17" applyNumberFormat="1" applyFont="1" applyBorder="1" applyAlignment="1">
      <alignment horizontal="center" vertical="center"/>
    </xf>
    <xf numFmtId="0" fontId="19" fillId="12" borderId="1" xfId="0" applyFont="1" applyFill="1" applyBorder="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xf>
    <xf numFmtId="0" fontId="14" fillId="0" borderId="0" xfId="0" applyFont="1" applyAlignment="1">
      <alignment vertical="center" wrapText="1"/>
    </xf>
    <xf numFmtId="0" fontId="8" fillId="3" borderId="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1" fillId="2" borderId="3" xfId="1" applyFont="1" applyFill="1" applyBorder="1" applyAlignment="1" applyProtection="1">
      <alignment horizontal="center" vertical="center" wrapText="1"/>
    </xf>
    <xf numFmtId="0" fontId="11" fillId="2" borderId="4" xfId="1" applyFont="1" applyFill="1" applyBorder="1" applyAlignment="1" applyProtection="1">
      <alignment horizontal="center" vertical="center" wrapText="1"/>
    </xf>
    <xf numFmtId="0" fontId="11" fillId="2" borderId="5" xfId="1" applyFont="1" applyFill="1" applyBorder="1" applyAlignment="1" applyProtection="1">
      <alignment horizontal="center" vertical="center" wrapText="1"/>
    </xf>
    <xf numFmtId="0" fontId="11" fillId="2" borderId="6" xfId="1" applyFont="1" applyFill="1" applyBorder="1" applyAlignment="1" applyProtection="1">
      <alignment horizontal="center" vertical="center" wrapText="1"/>
    </xf>
    <xf numFmtId="0" fontId="11" fillId="2" borderId="4"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2" fillId="2" borderId="3" xfId="1" applyFont="1" applyFill="1" applyBorder="1" applyAlignment="1" applyProtection="1">
      <alignment horizontal="center" vertical="center" wrapText="1"/>
    </xf>
    <xf numFmtId="0" fontId="11" fillId="2" borderId="9" xfId="1" applyFont="1" applyFill="1" applyBorder="1" applyAlignment="1" applyProtection="1">
      <alignment horizontal="center" vertical="center"/>
      <protection locked="0"/>
    </xf>
    <xf numFmtId="0" fontId="11" fillId="2" borderId="10" xfId="1" applyFont="1" applyFill="1" applyBorder="1" applyAlignment="1" applyProtection="1">
      <alignment horizontal="center" vertical="center"/>
      <protection locked="0"/>
    </xf>
    <xf numFmtId="0" fontId="11" fillId="2" borderId="11" xfId="1" applyFont="1" applyFill="1" applyBorder="1" applyAlignment="1" applyProtection="1">
      <alignment horizontal="center" vertical="center"/>
      <protection locked="0"/>
    </xf>
    <xf numFmtId="0" fontId="11" fillId="2" borderId="12" xfId="1" applyFont="1" applyFill="1" applyBorder="1" applyAlignment="1" applyProtection="1">
      <alignment horizontal="center" vertical="center"/>
      <protection locked="0"/>
    </xf>
    <xf numFmtId="0" fontId="11" fillId="2" borderId="13" xfId="1" applyFont="1" applyFill="1" applyBorder="1" applyAlignment="1" applyProtection="1">
      <alignment horizontal="center" vertical="center"/>
      <protection locked="0"/>
    </xf>
    <xf numFmtId="0" fontId="11" fillId="2" borderId="14" xfId="1" applyFont="1" applyFill="1" applyBorder="1" applyAlignment="1" applyProtection="1">
      <alignment horizontal="center" vertical="center"/>
      <protection locked="0"/>
    </xf>
    <xf numFmtId="0" fontId="16" fillId="17" borderId="1" xfId="23" applyFont="1" applyBorder="1" applyAlignment="1">
      <alignment horizontal="center" vertical="center"/>
    </xf>
    <xf numFmtId="0" fontId="16" fillId="2" borderId="24" xfId="5" applyFont="1" applyFill="1" applyBorder="1" applyAlignment="1">
      <alignment horizontal="center" vertical="center"/>
    </xf>
    <xf numFmtId="0" fontId="16" fillId="2" borderId="25" xfId="5" applyFont="1" applyFill="1" applyBorder="1" applyAlignment="1">
      <alignment horizontal="center" vertical="center"/>
    </xf>
    <xf numFmtId="0" fontId="16" fillId="2" borderId="26" xfId="5" applyFont="1" applyFill="1" applyBorder="1" applyAlignment="1">
      <alignment horizontal="center" vertical="center"/>
    </xf>
    <xf numFmtId="0" fontId="16" fillId="2" borderId="27" xfId="5" applyFont="1" applyFill="1" applyBorder="1" applyAlignment="1">
      <alignment horizontal="center" vertical="center"/>
    </xf>
    <xf numFmtId="0" fontId="16" fillId="2" borderId="28" xfId="5" applyFont="1" applyFill="1" applyBorder="1" applyAlignment="1">
      <alignment horizontal="center" vertical="center"/>
    </xf>
    <xf numFmtId="0" fontId="16" fillId="2" borderId="29" xfId="5" applyFont="1" applyFill="1" applyBorder="1" applyAlignment="1">
      <alignment horizontal="center" vertical="center"/>
    </xf>
    <xf numFmtId="0" fontId="19" fillId="0" borderId="1" xfId="0" applyFont="1" applyBorder="1" applyAlignment="1">
      <alignment horizontal="center" vertical="center" wrapText="1"/>
    </xf>
    <xf numFmtId="0" fontId="0" fillId="0" borderId="0" xfId="0" applyBorder="1" applyAlignment="1">
      <alignment vertical="center" wrapText="1"/>
    </xf>
    <xf numFmtId="0" fontId="22" fillId="11" borderId="1"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11" borderId="11" xfId="0" applyFont="1" applyFill="1" applyBorder="1" applyAlignment="1">
      <alignment horizontal="center" vertical="center" wrapText="1"/>
    </xf>
    <xf numFmtId="0" fontId="27"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166" fontId="0" fillId="0" borderId="70" xfId="17" applyNumberFormat="1" applyFont="1" applyBorder="1" applyAlignment="1">
      <alignment horizontal="center" vertical="center"/>
    </xf>
    <xf numFmtId="166" fontId="0" fillId="0" borderId="39" xfId="17" applyNumberFormat="1" applyFont="1" applyBorder="1" applyAlignment="1">
      <alignment horizontal="center" vertical="center"/>
    </xf>
    <xf numFmtId="0" fontId="19" fillId="12" borderId="1" xfId="0" applyFont="1" applyFill="1" applyBorder="1" applyAlignment="1">
      <alignment horizontal="center" vertical="center"/>
    </xf>
    <xf numFmtId="0" fontId="19" fillId="0" borderId="7"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39" xfId="0" applyFont="1" applyBorder="1" applyAlignment="1">
      <alignment horizontal="center" vertical="center" wrapText="1"/>
    </xf>
    <xf numFmtId="0" fontId="19" fillId="12" borderId="32" xfId="0" applyFont="1" applyFill="1" applyBorder="1" applyAlignment="1">
      <alignment horizontal="center" vertical="center"/>
    </xf>
    <xf numFmtId="0" fontId="19" fillId="12" borderId="30" xfId="0" applyFont="1" applyFill="1" applyBorder="1" applyAlignment="1">
      <alignment horizontal="center" vertical="center"/>
    </xf>
    <xf numFmtId="0" fontId="19" fillId="12" borderId="56" xfId="0" applyFont="1" applyFill="1" applyBorder="1" applyAlignment="1">
      <alignment horizontal="center" vertical="center"/>
    </xf>
    <xf numFmtId="0" fontId="21" fillId="8" borderId="72" xfId="0" applyFont="1" applyFill="1" applyBorder="1" applyAlignment="1">
      <alignment horizontal="left" vertical="center" wrapText="1"/>
    </xf>
    <xf numFmtId="0" fontId="21" fillId="8" borderId="58" xfId="0" applyFont="1" applyFill="1" applyBorder="1" applyAlignment="1">
      <alignment horizontal="left" vertical="center" wrapText="1"/>
    </xf>
    <xf numFmtId="0" fontId="21" fillId="8" borderId="69" xfId="0" applyFont="1" applyFill="1" applyBorder="1" applyAlignment="1">
      <alignment horizontal="left" vertical="center" wrapText="1"/>
    </xf>
    <xf numFmtId="0" fontId="19" fillId="12" borderId="80" xfId="0" applyFont="1" applyFill="1" applyBorder="1" applyAlignment="1">
      <alignment horizontal="center" vertical="center" wrapText="1"/>
    </xf>
    <xf numFmtId="0" fontId="19" fillId="12" borderId="63" xfId="0" applyFont="1" applyFill="1" applyBorder="1" applyAlignment="1">
      <alignment horizontal="center" vertical="center" wrapText="1"/>
    </xf>
    <xf numFmtId="0" fontId="19" fillId="0" borderId="1" xfId="0" applyFont="1" applyBorder="1" applyAlignment="1">
      <alignment horizontal="center" vertical="center"/>
    </xf>
    <xf numFmtId="0" fontId="21" fillId="8" borderId="62" xfId="0" applyFont="1" applyFill="1" applyBorder="1" applyAlignment="1">
      <alignment horizontal="left" vertical="center" wrapText="1"/>
    </xf>
    <xf numFmtId="0" fontId="19" fillId="8" borderId="72" xfId="0" applyFont="1" applyFill="1" applyBorder="1" applyAlignment="1">
      <alignment horizontal="left" vertical="center" wrapText="1"/>
    </xf>
    <xf numFmtId="0" fontId="19" fillId="8" borderId="58" xfId="0" applyFont="1" applyFill="1" applyBorder="1" applyAlignment="1">
      <alignment horizontal="left" vertical="center" wrapText="1"/>
    </xf>
    <xf numFmtId="0" fontId="19" fillId="8" borderId="69" xfId="0" applyFont="1" applyFill="1" applyBorder="1" applyAlignment="1">
      <alignment horizontal="left"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3"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5" xfId="0" applyFont="1" applyBorder="1" applyAlignment="1">
      <alignment horizontal="center" vertical="center"/>
    </xf>
    <xf numFmtId="0" fontId="0" fillId="0" borderId="8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25" fillId="0" borderId="73" xfId="0" applyNumberFormat="1" applyFont="1" applyFill="1" applyBorder="1" applyAlignment="1" applyProtection="1">
      <alignment horizontal="center" vertical="center" wrapText="1"/>
      <protection locked="0"/>
    </xf>
    <xf numFmtId="0" fontId="25" fillId="0" borderId="1"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0" fillId="0" borderId="5" xfId="0" applyFont="1" applyFill="1" applyBorder="1" applyAlignment="1">
      <alignment horizontal="center" vertical="center"/>
    </xf>
    <xf numFmtId="0" fontId="0" fillId="8" borderId="83" xfId="0" applyFont="1" applyFill="1" applyBorder="1" applyAlignment="1">
      <alignment horizontal="center" vertical="center"/>
    </xf>
    <xf numFmtId="0" fontId="0" fillId="8" borderId="84" xfId="0" applyFont="1" applyFill="1" applyBorder="1" applyAlignment="1">
      <alignment horizontal="center" vertical="center"/>
    </xf>
    <xf numFmtId="43" fontId="0" fillId="8" borderId="83" xfId="17" applyFont="1" applyFill="1" applyBorder="1" applyAlignment="1">
      <alignment horizontal="center" vertical="center" wrapText="1"/>
    </xf>
    <xf numFmtId="43" fontId="0" fillId="8" borderId="5" xfId="17" applyFont="1" applyFill="1" applyBorder="1" applyAlignment="1">
      <alignment horizontal="center" vertical="center" wrapText="1"/>
    </xf>
    <xf numFmtId="43" fontId="0" fillId="8" borderId="84" xfId="17"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83"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57" xfId="0" applyFont="1" applyFill="1" applyBorder="1" applyAlignment="1">
      <alignment horizontal="center" vertical="center"/>
    </xf>
    <xf numFmtId="43" fontId="0" fillId="8" borderId="104" xfId="17" applyFont="1" applyFill="1" applyBorder="1" applyAlignment="1">
      <alignment horizontal="center" vertical="center" wrapText="1"/>
    </xf>
    <xf numFmtId="0" fontId="0" fillId="0" borderId="79" xfId="0" applyFont="1" applyBorder="1" applyAlignment="1">
      <alignment horizontal="left" vertical="center" wrapText="1"/>
    </xf>
    <xf numFmtId="0" fontId="0" fillId="0" borderId="88" xfId="0" applyFont="1" applyBorder="1" applyAlignment="1">
      <alignment horizontal="left" vertical="center" wrapText="1"/>
    </xf>
    <xf numFmtId="0" fontId="0" fillId="0" borderId="94" xfId="0" applyFont="1" applyBorder="1" applyAlignment="1">
      <alignment horizontal="left" vertical="center" wrapText="1"/>
    </xf>
    <xf numFmtId="0" fontId="0" fillId="0" borderId="6" xfId="0" applyFont="1" applyBorder="1" applyAlignment="1">
      <alignment horizontal="center" vertical="center" wrapText="1"/>
    </xf>
    <xf numFmtId="0" fontId="5" fillId="0" borderId="0" xfId="0" applyFont="1"/>
    <xf numFmtId="0" fontId="20" fillId="8" borderId="0" xfId="2" applyFont="1" applyFill="1"/>
    <xf numFmtId="9" fontId="18" fillId="0" borderId="0" xfId="4" applyFont="1" applyFill="1" applyBorder="1" applyAlignment="1">
      <alignment horizontal="center" vertical="center" wrapText="1"/>
    </xf>
    <xf numFmtId="0" fontId="20" fillId="0" borderId="0" xfId="2" applyFont="1"/>
    <xf numFmtId="0" fontId="16" fillId="19" borderId="1" xfId="2" applyFont="1" applyFill="1" applyBorder="1" applyAlignment="1">
      <alignment horizontal="center" vertical="center"/>
    </xf>
    <xf numFmtId="9" fontId="20" fillId="0" borderId="1" xfId="4" applyNumberFormat="1" applyFont="1" applyFill="1" applyBorder="1" applyAlignment="1">
      <alignment horizontal="center" vertical="center" wrapText="1"/>
    </xf>
    <xf numFmtId="0" fontId="21" fillId="0" borderId="1" xfId="2" applyFont="1" applyFill="1" applyBorder="1" applyAlignment="1">
      <alignment vertical="center" wrapText="1"/>
    </xf>
    <xf numFmtId="0" fontId="21" fillId="8" borderId="1" xfId="2" applyFont="1" applyFill="1" applyBorder="1" applyAlignment="1">
      <alignment vertical="center" wrapText="1"/>
    </xf>
    <xf numFmtId="0" fontId="20" fillId="8" borderId="0" xfId="2" applyFont="1" applyFill="1" applyAlignment="1">
      <alignment wrapText="1"/>
    </xf>
    <xf numFmtId="9" fontId="20" fillId="8" borderId="0" xfId="2" applyNumberFormat="1" applyFont="1" applyFill="1"/>
    <xf numFmtId="0" fontId="18" fillId="8" borderId="0" xfId="2" applyFont="1" applyFill="1"/>
    <xf numFmtId="0" fontId="20" fillId="0" borderId="0" xfId="2" applyFont="1" applyAlignment="1">
      <alignment wrapText="1"/>
    </xf>
    <xf numFmtId="9" fontId="20" fillId="0" borderId="0" xfId="2" applyNumberFormat="1" applyFont="1"/>
    <xf numFmtId="0" fontId="18" fillId="0" borderId="0" xfId="2" applyFont="1"/>
    <xf numFmtId="0" fontId="0" fillId="0" borderId="1" xfId="0" applyFont="1" applyBorder="1" applyAlignment="1">
      <alignment vertical="center"/>
    </xf>
    <xf numFmtId="0" fontId="0" fillId="0" borderId="7" xfId="0" applyFont="1" applyBorder="1" applyAlignment="1">
      <alignment horizontal="center" vertical="center" wrapText="1"/>
    </xf>
    <xf numFmtId="0" fontId="0" fillId="0" borderId="0" xfId="0" applyFont="1" applyAlignment="1">
      <alignment vertical="center"/>
    </xf>
    <xf numFmtId="0" fontId="0" fillId="0" borderId="39" xfId="0" applyFont="1" applyBorder="1" applyAlignment="1">
      <alignment horizontal="center" vertical="center" wrapText="1"/>
    </xf>
    <xf numFmtId="0" fontId="0" fillId="0" borderId="30" xfId="0" applyFont="1" applyBorder="1" applyAlignment="1">
      <alignment horizontal="center" vertical="center"/>
    </xf>
    <xf numFmtId="0" fontId="16" fillId="3" borderId="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2" borderId="3" xfId="1" applyFont="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16" fillId="2" borderId="11" xfId="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protection locked="0"/>
    </xf>
    <xf numFmtId="0" fontId="16" fillId="2" borderId="12" xfId="1" applyFont="1" applyFill="1" applyBorder="1" applyAlignment="1" applyProtection="1">
      <alignment horizontal="center" vertical="center"/>
      <protection locked="0"/>
    </xf>
    <xf numFmtId="0" fontId="16" fillId="2" borderId="13" xfId="1" applyFont="1" applyFill="1" applyBorder="1" applyAlignment="1" applyProtection="1">
      <alignment horizontal="center" vertical="center"/>
      <protection locked="0"/>
    </xf>
    <xf numFmtId="0" fontId="16" fillId="2" borderId="14"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wrapText="1"/>
      <protection locked="0"/>
    </xf>
    <xf numFmtId="0" fontId="16" fillId="2" borderId="4" xfId="1" applyFont="1" applyFill="1" applyBorder="1" applyAlignment="1" applyProtection="1">
      <alignment horizontal="center" vertical="center" wrapText="1"/>
    </xf>
    <xf numFmtId="0" fontId="16" fillId="2" borderId="9" xfId="1" applyFont="1" applyFill="1" applyBorder="1" applyAlignment="1" applyProtection="1">
      <alignment horizontal="center" vertical="center"/>
      <protection locked="0"/>
    </xf>
    <xf numFmtId="0" fontId="16" fillId="2" borderId="7" xfId="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3" fontId="0" fillId="0" borderId="1" xfId="0" applyNumberFormat="1" applyFont="1" applyBorder="1" applyAlignment="1">
      <alignment vertical="center"/>
    </xf>
    <xf numFmtId="17" fontId="0" fillId="0" borderId="1" xfId="0" applyNumberFormat="1" applyFont="1" applyBorder="1" applyAlignment="1">
      <alignment horizontal="center" vertical="center" wrapText="1"/>
    </xf>
    <xf numFmtId="17" fontId="0" fillId="0" borderId="1" xfId="0" applyNumberFormat="1" applyFont="1" applyBorder="1" applyAlignment="1">
      <alignment vertical="center" wrapText="1"/>
    </xf>
    <xf numFmtId="17" fontId="0" fillId="0" borderId="1" xfId="0" applyNumberFormat="1" applyFont="1" applyBorder="1" applyAlignment="1">
      <alignment vertical="center"/>
    </xf>
    <xf numFmtId="0" fontId="16" fillId="2" borderId="9" xfId="1" applyFont="1" applyFill="1" applyBorder="1" applyAlignment="1" applyProtection="1">
      <alignment horizontal="center" vertical="center" wrapText="1"/>
      <protection locked="0"/>
    </xf>
    <xf numFmtId="0" fontId="16" fillId="2" borderId="11" xfId="1" applyFont="1" applyFill="1" applyBorder="1" applyAlignment="1" applyProtection="1">
      <alignment horizontal="center" vertical="center" wrapText="1"/>
      <protection locked="0"/>
    </xf>
    <xf numFmtId="9" fontId="16" fillId="2" borderId="4" xfId="4" applyFont="1" applyFill="1" applyBorder="1" applyAlignment="1" applyProtection="1">
      <alignment horizontal="center" vertical="center" wrapText="1"/>
      <protection locked="0"/>
    </xf>
    <xf numFmtId="0" fontId="16" fillId="2" borderId="10" xfId="1" applyFont="1" applyFill="1" applyBorder="1" applyAlignment="1" applyProtection="1">
      <alignment horizontal="center" vertical="center" wrapText="1"/>
      <protection locked="0"/>
    </xf>
    <xf numFmtId="0" fontId="16" fillId="2" borderId="11" xfId="1" applyFont="1" applyFill="1" applyBorder="1" applyAlignment="1" applyProtection="1">
      <alignment horizontal="center" vertical="center" wrapText="1"/>
      <protection locked="0"/>
    </xf>
    <xf numFmtId="0" fontId="0" fillId="8" borderId="7" xfId="0" applyFont="1" applyFill="1" applyBorder="1" applyAlignment="1">
      <alignment horizontal="center" vertical="center" wrapText="1"/>
    </xf>
    <xf numFmtId="0" fontId="0" fillId="8" borderId="39" xfId="0" applyFont="1" applyFill="1" applyBorder="1" applyAlignment="1">
      <alignment horizontal="center" vertical="center" wrapText="1"/>
    </xf>
    <xf numFmtId="0" fontId="0" fillId="0" borderId="0" xfId="0" applyFont="1" applyAlignment="1">
      <alignment horizontal="center" vertical="center"/>
    </xf>
    <xf numFmtId="0" fontId="17" fillId="6" borderId="4" xfId="18" applyFont="1" applyBorder="1" applyAlignment="1" applyProtection="1">
      <alignment horizontal="center" vertical="center" wrapText="1"/>
    </xf>
    <xf numFmtId="0" fontId="0" fillId="7" borderId="1" xfId="19" applyFont="1" applyBorder="1" applyAlignment="1" applyProtection="1">
      <alignment vertical="center"/>
    </xf>
    <xf numFmtId="166" fontId="0" fillId="7" borderId="1" xfId="19" applyNumberFormat="1" applyFont="1" applyBorder="1" applyAlignment="1">
      <alignment horizontal="center" vertical="center" wrapText="1" readingOrder="1"/>
    </xf>
    <xf numFmtId="0" fontId="0" fillId="7" borderId="1" xfId="19" applyFont="1" applyBorder="1" applyAlignment="1" applyProtection="1">
      <alignment horizontal="center" vertical="center" wrapText="1"/>
      <protection locked="0"/>
    </xf>
    <xf numFmtId="0" fontId="0" fillId="7" borderId="1" xfId="19" applyFont="1" applyBorder="1" applyAlignment="1" applyProtection="1">
      <alignment horizontal="center" vertical="center" wrapText="1"/>
    </xf>
    <xf numFmtId="0" fontId="0" fillId="7" borderId="1" xfId="19" applyFont="1" applyBorder="1" applyAlignment="1">
      <alignment vertical="center" wrapText="1"/>
    </xf>
    <xf numFmtId="0" fontId="0" fillId="7" borderId="1" xfId="19" applyFont="1" applyBorder="1" applyAlignment="1">
      <alignment vertical="center"/>
    </xf>
    <xf numFmtId="0" fontId="0" fillId="7" borderId="32" xfId="19" applyFont="1" applyBorder="1" applyAlignment="1">
      <alignment vertical="center"/>
    </xf>
    <xf numFmtId="166" fontId="0" fillId="7" borderId="7" xfId="19" applyNumberFormat="1" applyFont="1" applyBorder="1" applyAlignment="1">
      <alignment horizontal="center" vertical="center" wrapText="1" readingOrder="1"/>
    </xf>
    <xf numFmtId="0" fontId="0" fillId="0" borderId="32" xfId="0" applyFont="1" applyBorder="1" applyAlignment="1">
      <alignment vertical="center" wrapText="1"/>
    </xf>
    <xf numFmtId="166" fontId="0" fillId="7" borderId="55" xfId="19" applyNumberFormat="1" applyFont="1" applyBorder="1" applyAlignment="1">
      <alignment horizontal="center" vertical="center" wrapText="1" readingOrder="1"/>
    </xf>
    <xf numFmtId="0" fontId="0" fillId="0" borderId="55" xfId="0" applyFont="1" applyBorder="1" applyAlignment="1">
      <alignment horizontal="center" vertical="center" wrapText="1"/>
    </xf>
    <xf numFmtId="14" fontId="0" fillId="8" borderId="1" xfId="0" applyNumberFormat="1" applyFont="1" applyFill="1" applyBorder="1" applyAlignment="1">
      <alignment vertical="center"/>
    </xf>
    <xf numFmtId="0" fontId="0" fillId="8" borderId="32" xfId="0" applyFont="1" applyFill="1" applyBorder="1" applyAlignment="1">
      <alignment vertical="center" wrapText="1"/>
    </xf>
    <xf numFmtId="0" fontId="0" fillId="0" borderId="32" xfId="0" applyFont="1" applyBorder="1" applyAlignment="1">
      <alignment horizontal="center" vertical="center" wrapText="1"/>
    </xf>
    <xf numFmtId="0" fontId="0" fillId="0" borderId="1" xfId="0" applyFont="1" applyFill="1" applyBorder="1" applyAlignment="1">
      <alignment horizontal="center" vertical="center"/>
    </xf>
    <xf numFmtId="14" fontId="0" fillId="8" borderId="1" xfId="0" applyNumberFormat="1" applyFont="1" applyFill="1" applyBorder="1" applyAlignment="1">
      <alignment horizontal="right" vertical="center"/>
    </xf>
    <xf numFmtId="166" fontId="0" fillId="7" borderId="39" xfId="19" applyNumberFormat="1" applyFont="1" applyBorder="1" applyAlignment="1">
      <alignment horizontal="center" vertical="center" wrapText="1" readingOrder="1"/>
    </xf>
    <xf numFmtId="166" fontId="0" fillId="0" borderId="32" xfId="0" applyNumberFormat="1" applyFont="1" applyBorder="1" applyAlignment="1">
      <alignment vertical="center"/>
    </xf>
    <xf numFmtId="0" fontId="0" fillId="8" borderId="1" xfId="0" applyFont="1" applyFill="1" applyBorder="1" applyAlignment="1">
      <alignment horizontal="center" vertical="center" wrapText="1"/>
    </xf>
    <xf numFmtId="0" fontId="0" fillId="0" borderId="32" xfId="0" applyFont="1" applyBorder="1" applyAlignment="1">
      <alignment vertical="center"/>
    </xf>
    <xf numFmtId="0" fontId="0" fillId="8" borderId="55" xfId="0" applyFont="1" applyFill="1" applyBorder="1" applyAlignment="1">
      <alignment horizontal="center" vertical="center" wrapText="1"/>
    </xf>
    <xf numFmtId="176" fontId="0" fillId="0" borderId="0" xfId="0" applyNumberFormat="1" applyFont="1" applyAlignment="1">
      <alignment vertical="center"/>
    </xf>
    <xf numFmtId="14" fontId="0" fillId="0" borderId="1" xfId="0" applyNumberFormat="1" applyFont="1" applyBorder="1" applyAlignment="1">
      <alignment vertical="center"/>
    </xf>
    <xf numFmtId="14" fontId="0" fillId="0" borderId="1" xfId="0" applyNumberFormat="1" applyFont="1" applyBorder="1" applyAlignment="1">
      <alignment horizontal="center" vertical="center"/>
    </xf>
    <xf numFmtId="166" fontId="0" fillId="7" borderId="7" xfId="17" applyNumberFormat="1" applyFont="1" applyFill="1" applyBorder="1" applyAlignment="1">
      <alignment vertical="center" wrapText="1" readingOrder="1"/>
    </xf>
    <xf numFmtId="14" fontId="0" fillId="0" borderId="1" xfId="0" applyNumberFormat="1" applyFont="1" applyFill="1" applyBorder="1" applyAlignment="1">
      <alignment vertical="center"/>
    </xf>
    <xf numFmtId="0" fontId="0" fillId="0" borderId="32" xfId="0" applyFont="1" applyFill="1" applyBorder="1" applyAlignment="1">
      <alignment vertical="center" wrapText="1"/>
    </xf>
    <xf numFmtId="166" fontId="0" fillId="7" borderId="55" xfId="17" applyNumberFormat="1" applyFont="1" applyFill="1" applyBorder="1" applyAlignment="1">
      <alignment vertical="center" wrapText="1" readingOrder="1"/>
    </xf>
    <xf numFmtId="0" fontId="0" fillId="8" borderId="1" xfId="0" applyFont="1" applyFill="1" applyBorder="1" applyAlignment="1">
      <alignment vertical="center" wrapText="1"/>
    </xf>
    <xf numFmtId="0" fontId="0" fillId="0" borderId="1" xfId="0" applyFont="1" applyBorder="1" applyAlignment="1">
      <alignment vertical="center" wrapText="1"/>
    </xf>
    <xf numFmtId="0" fontId="0" fillId="8" borderId="1" xfId="0" applyFont="1" applyFill="1" applyBorder="1" applyAlignment="1">
      <alignment horizontal="center" vertical="center"/>
    </xf>
    <xf numFmtId="0" fontId="0" fillId="14" borderId="1" xfId="0" applyFont="1" applyFill="1" applyBorder="1" applyAlignment="1">
      <alignment horizontal="center" vertical="center"/>
    </xf>
    <xf numFmtId="14" fontId="0" fillId="0" borderId="1" xfId="0" applyNumberFormat="1" applyFont="1" applyFill="1" applyBorder="1" applyAlignment="1">
      <alignment horizontal="right" vertical="center"/>
    </xf>
    <xf numFmtId="14" fontId="0" fillId="0" borderId="1" xfId="0" applyNumberFormat="1" applyFont="1" applyBorder="1" applyAlignment="1">
      <alignment horizontal="right" vertical="center"/>
    </xf>
    <xf numFmtId="9" fontId="0" fillId="0" borderId="7" xfId="0" applyNumberFormat="1" applyFont="1" applyFill="1" applyBorder="1" applyAlignment="1">
      <alignment horizontal="center" vertical="center"/>
    </xf>
    <xf numFmtId="0" fontId="0" fillId="8" borderId="33" xfId="0" applyFont="1" applyFill="1" applyBorder="1" applyAlignment="1">
      <alignment vertical="center" wrapText="1"/>
    </xf>
    <xf numFmtId="14" fontId="0" fillId="0" borderId="35" xfId="0" applyNumberFormat="1" applyFont="1" applyFill="1" applyBorder="1" applyAlignment="1">
      <alignment vertical="center"/>
    </xf>
    <xf numFmtId="14" fontId="0" fillId="0" borderId="7" xfId="0" applyNumberFormat="1" applyFont="1" applyFill="1" applyBorder="1" applyAlignment="1">
      <alignment vertical="center"/>
    </xf>
    <xf numFmtId="14" fontId="0" fillId="0" borderId="36" xfId="0" applyNumberFormat="1" applyFont="1" applyFill="1" applyBorder="1" applyAlignment="1">
      <alignment vertical="center" wrapText="1"/>
    </xf>
    <xf numFmtId="0" fontId="0" fillId="0" borderId="36" xfId="0" applyFont="1" applyFill="1" applyBorder="1" applyAlignment="1">
      <alignment vertical="center" wrapText="1"/>
    </xf>
    <xf numFmtId="14" fontId="0" fillId="8" borderId="1" xfId="0" applyNumberFormat="1" applyFont="1" applyFill="1" applyBorder="1" applyAlignment="1">
      <alignment horizontal="center" vertical="center" wrapText="1"/>
    </xf>
    <xf numFmtId="14" fontId="0" fillId="8" borderId="1" xfId="0" applyNumberFormat="1"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0" borderId="40" xfId="0" applyFont="1" applyFill="1" applyBorder="1" applyAlignment="1">
      <alignment vertical="center"/>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2" xfId="0" applyFont="1" applyBorder="1" applyAlignment="1">
      <alignment vertical="center"/>
    </xf>
    <xf numFmtId="0" fontId="0" fillId="0" borderId="43" xfId="0" applyFont="1" applyBorder="1" applyAlignment="1">
      <alignment horizontal="center" vertical="center" wrapText="1"/>
    </xf>
    <xf numFmtId="0" fontId="0" fillId="0" borderId="0" xfId="0" applyFont="1" applyAlignment="1">
      <alignment horizontal="center" vertical="center"/>
    </xf>
    <xf numFmtId="9" fontId="0" fillId="0" borderId="0" xfId="0" applyNumberFormat="1" applyFont="1" applyAlignment="1">
      <alignment vertical="center"/>
    </xf>
    <xf numFmtId="166" fontId="0" fillId="0" borderId="0" xfId="0" applyNumberFormat="1" applyFont="1" applyAlignment="1">
      <alignment vertical="center"/>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2" borderId="2" xfId="1" applyFont="1" applyFill="1" applyBorder="1" applyAlignment="1" applyProtection="1">
      <alignment horizontal="center" vertical="center"/>
      <protection locked="0"/>
    </xf>
    <xf numFmtId="0" fontId="16" fillId="2" borderId="0"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protection locked="0"/>
    </xf>
    <xf numFmtId="0" fontId="16" fillId="2" borderId="32"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protection locked="0"/>
    </xf>
    <xf numFmtId="0" fontId="16" fillId="2" borderId="1" xfId="1" applyFont="1" applyFill="1" applyBorder="1" applyAlignment="1" applyProtection="1">
      <alignment horizontal="center" vertical="center" wrapText="1"/>
      <protection locked="0"/>
    </xf>
    <xf numFmtId="0" fontId="20" fillId="0" borderId="30" xfId="20" applyFont="1" applyFill="1" applyBorder="1" applyAlignment="1">
      <alignment horizontal="center" vertical="center" wrapText="1"/>
    </xf>
    <xf numFmtId="0" fontId="20" fillId="0" borderId="31" xfId="20" applyFont="1" applyFill="1" applyBorder="1" applyAlignment="1">
      <alignment horizontal="center" vertical="center" wrapText="1"/>
    </xf>
    <xf numFmtId="0" fontId="20" fillId="0" borderId="33" xfId="20" applyFont="1" applyFill="1" applyBorder="1" applyAlignment="1">
      <alignment horizontal="center" vertical="center" wrapText="1"/>
    </xf>
    <xf numFmtId="167" fontId="32" fillId="0" borderId="1" xfId="17" applyNumberFormat="1" applyFont="1" applyFill="1" applyBorder="1" applyAlignment="1">
      <alignment horizontal="center" vertical="center" wrapText="1" readingOrder="1"/>
    </xf>
    <xf numFmtId="0" fontId="21" fillId="8" borderId="1" xfId="1" applyFont="1" applyFill="1" applyBorder="1" applyAlignment="1" applyProtection="1">
      <alignment horizontal="center" vertical="center" wrapText="1"/>
      <protection locked="0"/>
    </xf>
    <xf numFmtId="0" fontId="21" fillId="8" borderId="1" xfId="1" applyFont="1" applyFill="1" applyBorder="1" applyAlignment="1" applyProtection="1">
      <alignment horizontal="center" vertical="center" wrapText="1"/>
    </xf>
    <xf numFmtId="0" fontId="16" fillId="8" borderId="1" xfId="1" applyFont="1" applyFill="1" applyBorder="1" applyAlignment="1" applyProtection="1">
      <alignment horizontal="center" vertical="center" wrapText="1"/>
    </xf>
    <xf numFmtId="0" fontId="16" fillId="8" borderId="1" xfId="1" applyFont="1" applyFill="1" applyBorder="1" applyAlignment="1" applyProtection="1">
      <alignment horizontal="center" vertical="center"/>
      <protection locked="0"/>
    </xf>
    <xf numFmtId="0" fontId="16" fillId="8" borderId="1" xfId="1" applyFont="1" applyFill="1" applyBorder="1" applyAlignment="1" applyProtection="1">
      <alignment horizontal="center" vertical="center" wrapText="1"/>
      <protection locked="0"/>
    </xf>
    <xf numFmtId="0" fontId="16" fillId="8" borderId="32" xfId="1" applyFont="1" applyFill="1" applyBorder="1" applyAlignment="1" applyProtection="1">
      <alignment horizontal="center" vertical="center" wrapText="1"/>
      <protection locked="0"/>
    </xf>
    <xf numFmtId="0" fontId="0" fillId="8" borderId="0" xfId="0" applyFont="1" applyFill="1" applyBorder="1" applyAlignment="1">
      <alignment vertical="center"/>
    </xf>
    <xf numFmtId="0" fontId="32" fillId="8" borderId="30" xfId="0" applyNumberFormat="1" applyFont="1" applyFill="1" applyBorder="1" applyAlignment="1">
      <alignment horizontal="left" vertical="center" wrapText="1" readingOrder="1"/>
    </xf>
    <xf numFmtId="166" fontId="32" fillId="0" borderId="1" xfId="17" applyNumberFormat="1" applyFont="1" applyFill="1" applyBorder="1" applyAlignment="1">
      <alignment horizontal="center" vertical="center" wrapText="1" readingOrder="1"/>
    </xf>
    <xf numFmtId="14" fontId="20" fillId="8" borderId="1" xfId="1" applyNumberFormat="1" applyFont="1" applyFill="1" applyBorder="1" applyAlignment="1" applyProtection="1">
      <alignment horizontal="right" vertical="center"/>
      <protection locked="0"/>
    </xf>
    <xf numFmtId="0" fontId="0" fillId="8" borderId="0" xfId="0" applyFont="1" applyFill="1" applyAlignment="1">
      <alignment vertical="center"/>
    </xf>
    <xf numFmtId="166" fontId="0" fillId="14" borderId="1" xfId="17" applyNumberFormat="1" applyFont="1" applyFill="1" applyBorder="1" applyAlignment="1">
      <alignment horizontal="center" vertical="center"/>
    </xf>
    <xf numFmtId="0" fontId="20" fillId="0" borderId="30"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xf>
    <xf numFmtId="0" fontId="20" fillId="0" borderId="1" xfId="1" applyFont="1" applyBorder="1" applyAlignment="1" applyProtection="1">
      <alignment vertical="center"/>
    </xf>
    <xf numFmtId="175" fontId="32" fillId="0" borderId="92" xfId="0" applyNumberFormat="1" applyFont="1" applyFill="1" applyBorder="1" applyAlignment="1">
      <alignment horizontal="right" vertical="center" wrapText="1" readingOrder="1"/>
    </xf>
    <xf numFmtId="0" fontId="20" fillId="8" borderId="30" xfId="20" applyFont="1" applyFill="1" applyBorder="1" applyAlignment="1">
      <alignment horizontal="justify" vertical="center" wrapText="1"/>
    </xf>
    <xf numFmtId="0" fontId="20" fillId="8" borderId="1" xfId="20" applyFont="1" applyFill="1" applyBorder="1" applyAlignment="1">
      <alignment horizontal="justify" vertical="center" wrapText="1"/>
    </xf>
    <xf numFmtId="166" fontId="33" fillId="0" borderId="1" xfId="17" applyNumberFormat="1" applyFont="1" applyFill="1" applyBorder="1" applyAlignment="1">
      <alignment horizontal="center" vertical="center" wrapText="1" readingOrder="1"/>
    </xf>
    <xf numFmtId="0" fontId="20" fillId="8" borderId="1" xfId="1" applyFont="1" applyFill="1" applyBorder="1" applyAlignment="1" applyProtection="1">
      <alignment vertical="center"/>
    </xf>
    <xf numFmtId="166" fontId="32" fillId="8" borderId="1" xfId="17" applyNumberFormat="1" applyFont="1" applyFill="1" applyBorder="1" applyAlignment="1">
      <alignment horizontal="center" vertical="center" wrapText="1" readingOrder="1"/>
    </xf>
    <xf numFmtId="0" fontId="21" fillId="0" borderId="1" xfId="0" applyFont="1" applyBorder="1" applyAlignment="1" applyProtection="1">
      <alignment horizontal="center" vertical="center" wrapText="1"/>
    </xf>
    <xf numFmtId="0" fontId="20" fillId="0" borderId="30" xfId="20" applyFont="1" applyFill="1" applyBorder="1" applyAlignment="1">
      <alignment horizontal="justify" vertical="center" wrapText="1"/>
    </xf>
    <xf numFmtId="0" fontId="20" fillId="0" borderId="1" xfId="20" applyFont="1" applyFill="1" applyBorder="1" applyAlignment="1">
      <alignment horizontal="justify" vertical="center" wrapText="1"/>
    </xf>
    <xf numFmtId="0" fontId="21" fillId="0" borderId="1" xfId="1" applyFont="1" applyFill="1" applyBorder="1" applyAlignment="1" applyProtection="1">
      <alignment horizontal="center" vertical="center" wrapText="1"/>
    </xf>
    <xf numFmtId="0" fontId="20" fillId="0" borderId="1" xfId="20" applyFont="1" applyFill="1" applyBorder="1" applyAlignment="1">
      <alignment horizontal="center" vertical="center" wrapText="1"/>
    </xf>
    <xf numFmtId="0" fontId="20" fillId="0" borderId="34" xfId="20" applyFont="1" applyFill="1" applyBorder="1" applyAlignment="1">
      <alignment horizontal="justify" vertical="center" wrapText="1"/>
    </xf>
    <xf numFmtId="0" fontId="20" fillId="0" borderId="35" xfId="20" applyFont="1" applyFill="1" applyBorder="1" applyAlignment="1">
      <alignment horizontal="justify" vertical="center" wrapText="1"/>
    </xf>
    <xf numFmtId="0" fontId="20" fillId="0" borderId="35" xfId="1" applyFont="1" applyBorder="1" applyAlignment="1" applyProtection="1">
      <alignment vertical="center"/>
    </xf>
    <xf numFmtId="166" fontId="33" fillId="0" borderId="35" xfId="17" applyNumberFormat="1" applyFont="1" applyFill="1" applyBorder="1" applyAlignment="1">
      <alignment horizontal="center" vertical="center" wrapText="1" readingOrder="1"/>
    </xf>
    <xf numFmtId="0" fontId="21" fillId="0" borderId="35" xfId="1" applyFont="1" applyFill="1" applyBorder="1" applyAlignment="1" applyProtection="1">
      <alignment horizontal="center" vertical="center" wrapText="1"/>
      <protection locked="0"/>
    </xf>
    <xf numFmtId="0" fontId="21" fillId="0" borderId="35" xfId="1" applyFont="1" applyFill="1" applyBorder="1" applyAlignment="1" applyProtection="1">
      <alignment horizontal="center" vertical="center" wrapText="1"/>
    </xf>
    <xf numFmtId="0" fontId="20" fillId="0" borderId="37" xfId="20" applyFont="1" applyFill="1" applyBorder="1" applyAlignment="1">
      <alignment horizontal="justify" vertical="center" wrapText="1"/>
    </xf>
    <xf numFmtId="0" fontId="20" fillId="0" borderId="38" xfId="20" applyFont="1" applyFill="1" applyBorder="1" applyAlignment="1">
      <alignment horizontal="justify" vertical="center" wrapText="1"/>
    </xf>
    <xf numFmtId="0" fontId="21" fillId="0" borderId="38" xfId="1" applyFont="1" applyFill="1" applyBorder="1" applyAlignment="1" applyProtection="1">
      <alignment vertical="center"/>
    </xf>
    <xf numFmtId="3" fontId="19" fillId="0" borderId="39" xfId="0" applyNumberFormat="1" applyFont="1" applyFill="1" applyBorder="1" applyAlignment="1">
      <alignment horizontal="center" vertical="center"/>
    </xf>
    <xf numFmtId="10" fontId="16" fillId="2" borderId="9" xfId="4" applyNumberFormat="1" applyFont="1" applyFill="1" applyBorder="1" applyAlignment="1" applyProtection="1">
      <alignment horizontal="center" vertical="center" wrapText="1"/>
      <protection locked="0"/>
    </xf>
    <xf numFmtId="9" fontId="16" fillId="2" borderId="4" xfId="4" applyNumberFormat="1" applyFont="1" applyFill="1" applyBorder="1" applyAlignment="1" applyProtection="1">
      <alignment horizontal="center" vertical="center" wrapText="1"/>
      <protection locked="0"/>
    </xf>
    <xf numFmtId="0" fontId="0" fillId="0" borderId="35" xfId="0" applyFont="1" applyBorder="1" applyAlignment="1">
      <alignment vertical="center"/>
    </xf>
    <xf numFmtId="0" fontId="0" fillId="0" borderId="59" xfId="0" applyFont="1" applyBorder="1" applyAlignment="1">
      <alignment horizontal="center" vertical="center"/>
    </xf>
    <xf numFmtId="0" fontId="0" fillId="0" borderId="32" xfId="0" applyFont="1" applyBorder="1" applyAlignment="1">
      <alignment horizontal="left" vertical="center" wrapText="1"/>
    </xf>
    <xf numFmtId="0" fontId="0" fillId="0" borderId="39" xfId="0" applyFont="1" applyBorder="1" applyAlignment="1">
      <alignment horizontal="center" vertical="center"/>
    </xf>
    <xf numFmtId="0" fontId="0" fillId="14" borderId="1" xfId="0" applyFont="1" applyFill="1" applyBorder="1" applyAlignment="1">
      <alignment vertical="center" wrapText="1"/>
    </xf>
    <xf numFmtId="0" fontId="0" fillId="8" borderId="1" xfId="0" applyFont="1" applyFill="1" applyBorder="1" applyAlignment="1">
      <alignment vertical="center"/>
    </xf>
    <xf numFmtId="0" fontId="0" fillId="0" borderId="32" xfId="0" applyFont="1" applyBorder="1" applyAlignment="1">
      <alignment horizontal="left" vertical="center"/>
    </xf>
    <xf numFmtId="0" fontId="0" fillId="0" borderId="0" xfId="0" applyFont="1" applyAlignment="1">
      <alignment vertical="center" wrapText="1"/>
    </xf>
    <xf numFmtId="9" fontId="0" fillId="0" borderId="0" xfId="0" applyNumberFormat="1" applyFont="1" applyAlignment="1">
      <alignment horizontal="center" vertical="center"/>
    </xf>
    <xf numFmtId="3" fontId="0" fillId="0" borderId="0" xfId="0" applyNumberFormat="1" applyFont="1" applyAlignment="1">
      <alignment vertical="center"/>
    </xf>
    <xf numFmtId="0" fontId="16" fillId="2" borderId="57" xfId="1" applyFont="1" applyFill="1" applyBorder="1" applyAlignment="1" applyProtection="1">
      <alignment horizontal="center" vertical="center"/>
      <protection locked="0"/>
    </xf>
    <xf numFmtId="0" fontId="0" fillId="0" borderId="60" xfId="0" applyFont="1" applyBorder="1" applyAlignment="1">
      <alignment horizontal="left" vertical="center" wrapText="1"/>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46" xfId="0" applyFont="1" applyBorder="1" applyAlignment="1">
      <alignment horizontal="justify" vertical="center" wrapText="1"/>
    </xf>
    <xf numFmtId="14" fontId="0" fillId="0" borderId="1" xfId="0" applyNumberFormat="1" applyFont="1" applyBorder="1" applyAlignment="1">
      <alignment horizontal="left" vertical="center"/>
    </xf>
    <xf numFmtId="0" fontId="0" fillId="0" borderId="1" xfId="0" applyFont="1" applyBorder="1" applyAlignment="1">
      <alignment horizontal="left" vertical="center" wrapText="1"/>
    </xf>
    <xf numFmtId="44" fontId="0" fillId="0" borderId="1" xfId="25" applyFont="1" applyBorder="1" applyAlignment="1">
      <alignment horizontal="center" vertical="center" wrapText="1"/>
    </xf>
    <xf numFmtId="2" fontId="0" fillId="14" borderId="7" xfId="0" applyNumberFormat="1" applyFont="1" applyFill="1" applyBorder="1" applyAlignment="1">
      <alignment horizontal="center" vertical="center" wrapText="1"/>
    </xf>
    <xf numFmtId="2" fontId="0" fillId="14" borderId="55" xfId="0" applyNumberFormat="1" applyFont="1" applyFill="1" applyBorder="1" applyAlignment="1">
      <alignment horizontal="center" vertical="center" wrapText="1"/>
    </xf>
    <xf numFmtId="2" fontId="0" fillId="14" borderId="39" xfId="0" applyNumberFormat="1"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17" fontId="0" fillId="0" borderId="1" xfId="0" applyNumberFormat="1" applyFont="1" applyBorder="1" applyAlignment="1">
      <alignment horizontal="center" vertical="center"/>
    </xf>
    <xf numFmtId="0" fontId="0" fillId="5" borderId="0" xfId="0" applyFont="1" applyFill="1" applyAlignment="1">
      <alignment horizontal="center" vertical="center"/>
    </xf>
    <xf numFmtId="0" fontId="0" fillId="0" borderId="1" xfId="0" applyNumberFormat="1" applyFont="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horizontal="center" vertical="center"/>
    </xf>
    <xf numFmtId="0" fontId="0" fillId="0" borderId="55" xfId="0" applyFont="1" applyBorder="1" applyAlignment="1">
      <alignment horizontal="center" vertical="center"/>
    </xf>
    <xf numFmtId="0" fontId="0" fillId="0" borderId="39" xfId="0" applyFont="1" applyBorder="1" applyAlignment="1">
      <alignment horizontal="center" vertical="center"/>
    </xf>
    <xf numFmtId="0" fontId="0" fillId="0" borderId="1" xfId="0" applyFont="1" applyFill="1" applyBorder="1" applyAlignment="1">
      <alignment vertical="center" wrapText="1"/>
    </xf>
    <xf numFmtId="0" fontId="0" fillId="0" borderId="1" xfId="0" applyFont="1" applyBorder="1" applyAlignment="1">
      <alignment horizontal="left" vertical="center"/>
    </xf>
    <xf numFmtId="0" fontId="0" fillId="0" borderId="0" xfId="0" applyFont="1" applyAlignment="1">
      <alignment horizontal="center" vertical="center" wrapText="1"/>
    </xf>
    <xf numFmtId="37" fontId="0" fillId="0" borderId="0" xfId="0" applyNumberFormat="1" applyFont="1" applyAlignment="1">
      <alignment horizontal="center" vertical="center"/>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2" borderId="1" xfId="1" applyFont="1" applyFill="1" applyBorder="1" applyAlignment="1" applyProtection="1">
      <alignment horizontal="center" vertical="center" wrapText="1"/>
    </xf>
    <xf numFmtId="0" fontId="16" fillId="2" borderId="1"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protection locked="0"/>
    </xf>
    <xf numFmtId="0" fontId="16" fillId="2" borderId="31" xfId="1" applyFont="1" applyFill="1" applyBorder="1" applyAlignment="1" applyProtection="1">
      <alignment horizontal="center" vertical="center"/>
      <protection locked="0"/>
    </xf>
    <xf numFmtId="0" fontId="16" fillId="2" borderId="1" xfId="1" applyFont="1" applyFill="1" applyBorder="1" applyAlignment="1" applyProtection="1">
      <alignment horizontal="center" vertical="center" wrapText="1"/>
    </xf>
    <xf numFmtId="0" fontId="16" fillId="2" borderId="10" xfId="1" applyFont="1" applyFill="1" applyBorder="1" applyAlignment="1" applyProtection="1">
      <alignment horizontal="center" vertical="center" wrapText="1"/>
      <protection locked="0"/>
    </xf>
    <xf numFmtId="0" fontId="32" fillId="23" borderId="1" xfId="0" applyFont="1" applyFill="1" applyBorder="1" applyAlignment="1">
      <alignment horizontal="center" vertical="center" wrapText="1"/>
    </xf>
    <xf numFmtId="37" fontId="32" fillId="23" borderId="1" xfId="17" applyNumberFormat="1" applyFont="1" applyFill="1" applyBorder="1" applyAlignment="1">
      <alignment horizontal="center" vertical="center" wrapText="1"/>
    </xf>
    <xf numFmtId="0" fontId="18" fillId="23"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37" fontId="32" fillId="5" borderId="1" xfId="17" applyNumberFormat="1" applyFont="1" applyFill="1" applyBorder="1" applyAlignment="1">
      <alignment horizontal="center" vertical="center" wrapText="1"/>
    </xf>
    <xf numFmtId="0" fontId="32" fillId="0" borderId="1" xfId="0" applyFont="1" applyBorder="1" applyAlignment="1">
      <alignment horizontal="center" vertical="center" wrapText="1"/>
    </xf>
    <xf numFmtId="37" fontId="32" fillId="0" borderId="1" xfId="17" applyNumberFormat="1" applyFont="1" applyBorder="1" applyAlignment="1">
      <alignment horizontal="center" vertical="center" wrapText="1"/>
    </xf>
    <xf numFmtId="0" fontId="32" fillId="8"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 xfId="0" applyNumberFormat="1" applyFont="1" applyFill="1" applyBorder="1" applyAlignment="1">
      <alignment vertical="center" wrapText="1"/>
    </xf>
    <xf numFmtId="0" fontId="32" fillId="14" borderId="1" xfId="0" applyFont="1" applyFill="1" applyBorder="1" applyAlignment="1">
      <alignment horizontal="center" vertical="center" wrapText="1"/>
    </xf>
    <xf numFmtId="0" fontId="32" fillId="14" borderId="1" xfId="0" applyFont="1" applyFill="1" applyBorder="1" applyAlignment="1">
      <alignment vertical="center" wrapText="1"/>
    </xf>
    <xf numFmtId="37" fontId="20" fillId="0" borderId="1" xfId="17" applyNumberFormat="1" applyFont="1" applyBorder="1" applyAlignment="1">
      <alignment horizontal="center" vertical="center" wrapText="1"/>
    </xf>
    <xf numFmtId="37" fontId="32" fillId="8" borderId="1" xfId="17" applyNumberFormat="1"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32" fillId="0" borderId="44" xfId="0" applyNumberFormat="1" applyFont="1" applyFill="1" applyBorder="1" applyAlignment="1">
      <alignment vertical="top" wrapText="1" readingOrder="1"/>
    </xf>
    <xf numFmtId="0" fontId="32" fillId="0" borderId="1" xfId="0" applyNumberFormat="1" applyFont="1" applyFill="1" applyBorder="1" applyAlignment="1">
      <alignment horizontal="center" vertical="center" wrapText="1" readingOrder="1"/>
    </xf>
    <xf numFmtId="0" fontId="32" fillId="0" borderId="0" xfId="0" applyNumberFormat="1" applyFont="1" applyFill="1" applyBorder="1" applyAlignment="1">
      <alignment vertical="top" wrapText="1" readingOrder="1"/>
    </xf>
    <xf numFmtId="0" fontId="32" fillId="0" borderId="1" xfId="0" applyNumberFormat="1" applyFont="1" applyFill="1" applyBorder="1" applyAlignment="1">
      <alignment horizontal="center" vertical="center" wrapText="1"/>
    </xf>
    <xf numFmtId="0" fontId="33" fillId="8" borderId="1" xfId="0" applyFont="1" applyFill="1" applyBorder="1" applyAlignment="1">
      <alignment horizontal="center" vertical="center" wrapText="1"/>
    </xf>
    <xf numFmtId="37" fontId="20" fillId="8" borderId="1" xfId="17" applyNumberFormat="1" applyFont="1" applyFill="1" applyBorder="1" applyAlignment="1">
      <alignment horizontal="center" vertical="center" wrapText="1"/>
    </xf>
    <xf numFmtId="0" fontId="32" fillId="8" borderId="1" xfId="0" applyNumberFormat="1" applyFont="1" applyFill="1" applyBorder="1" applyAlignment="1">
      <alignment horizontal="center" vertical="center" wrapText="1"/>
    </xf>
    <xf numFmtId="0" fontId="20" fillId="8" borderId="1" xfId="0" applyFont="1" applyFill="1" applyBorder="1" applyAlignment="1">
      <alignment horizontal="center" vertical="center" wrapText="1"/>
    </xf>
    <xf numFmtId="37" fontId="33" fillId="8" borderId="1" xfId="17" applyNumberFormat="1" applyFont="1" applyFill="1" applyBorder="1" applyAlignment="1">
      <alignment horizontal="center" vertical="center" wrapText="1"/>
    </xf>
    <xf numFmtId="0" fontId="16" fillId="2" borderId="36" xfId="1" applyFont="1" applyFill="1" applyBorder="1" applyAlignment="1" applyProtection="1">
      <alignment horizontal="center" vertical="center" wrapText="1"/>
      <protection locked="0"/>
    </xf>
    <xf numFmtId="0" fontId="16" fillId="2" borderId="45" xfId="1" applyFont="1" applyFill="1" applyBorder="1" applyAlignment="1" applyProtection="1">
      <alignment horizontal="center" vertical="center" wrapText="1"/>
      <protection locked="0"/>
    </xf>
    <xf numFmtId="9" fontId="16" fillId="2" borderId="46" xfId="4" applyFont="1" applyFill="1" applyBorder="1" applyAlignment="1" applyProtection="1">
      <alignment horizontal="center" vertical="center"/>
      <protection locked="0"/>
    </xf>
    <xf numFmtId="9" fontId="16" fillId="2" borderId="30" xfId="4" applyFont="1" applyFill="1" applyBorder="1" applyAlignment="1" applyProtection="1">
      <alignment horizontal="center" vertical="center"/>
      <protection locked="0"/>
    </xf>
    <xf numFmtId="9" fontId="16" fillId="2" borderId="10" xfId="4" applyFont="1" applyFill="1" applyBorder="1" applyAlignment="1" applyProtection="1">
      <alignment horizontal="center" vertical="center" wrapText="1"/>
      <protection locked="0"/>
    </xf>
    <xf numFmtId="9" fontId="16" fillId="2" borderId="11" xfId="4" applyFont="1" applyFill="1" applyBorder="1" applyAlignment="1" applyProtection="1">
      <alignment horizontal="center" vertical="center" wrapText="1"/>
      <protection locked="0"/>
    </xf>
    <xf numFmtId="0" fontId="16" fillId="2" borderId="9" xfId="1" applyFont="1" applyFill="1" applyBorder="1" applyAlignment="1" applyProtection="1">
      <alignment horizontal="center" vertical="center" wrapText="1"/>
      <protection locked="0"/>
    </xf>
    <xf numFmtId="168" fontId="32" fillId="8" borderId="1" xfId="17" applyNumberFormat="1" applyFont="1" applyFill="1" applyBorder="1" applyAlignment="1">
      <alignment horizontal="center" vertical="center" wrapText="1"/>
    </xf>
    <xf numFmtId="37" fontId="33" fillId="9" borderId="1" xfId="17" applyNumberFormat="1" applyFont="1" applyFill="1" applyBorder="1" applyAlignment="1">
      <alignment horizontal="center" vertical="center" wrapText="1"/>
    </xf>
    <xf numFmtId="168" fontId="33" fillId="8" borderId="1" xfId="17" applyNumberFormat="1" applyFont="1" applyFill="1" applyBorder="1" applyAlignment="1">
      <alignment horizontal="center" vertical="center" wrapText="1"/>
    </xf>
    <xf numFmtId="0" fontId="0" fillId="0" borderId="36" xfId="0" applyFont="1" applyBorder="1" applyAlignment="1">
      <alignment horizontal="center" vertical="center"/>
    </xf>
    <xf numFmtId="0" fontId="0" fillId="0" borderId="31" xfId="0" applyFont="1" applyBorder="1" applyAlignment="1">
      <alignment horizontal="center" vertical="center"/>
    </xf>
    <xf numFmtId="0" fontId="0" fillId="5" borderId="31"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0" xfId="0" applyFont="1" applyBorder="1" applyAlignment="1">
      <alignment horizontal="center" vertical="center" wrapText="1"/>
    </xf>
    <xf numFmtId="14" fontId="0" fillId="8" borderId="31" xfId="0" applyNumberFormat="1" applyFont="1" applyFill="1" applyBorder="1" applyAlignment="1">
      <alignment horizontal="center" vertical="center"/>
    </xf>
    <xf numFmtId="17" fontId="0" fillId="0" borderId="31" xfId="0" applyNumberFormat="1" applyFont="1" applyBorder="1" applyAlignment="1">
      <alignment horizontal="center" vertical="center"/>
    </xf>
    <xf numFmtId="0" fontId="0" fillId="0" borderId="31" xfId="0" applyFont="1" applyBorder="1" applyAlignment="1">
      <alignment horizontal="center" vertical="center"/>
    </xf>
    <xf numFmtId="0" fontId="0" fillId="8" borderId="31" xfId="0" applyFont="1" applyFill="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pplyAlignment="1">
      <alignment horizontal="center" vertical="center"/>
    </xf>
    <xf numFmtId="0" fontId="0" fillId="0" borderId="63" xfId="0" applyFont="1" applyBorder="1" applyAlignment="1">
      <alignment vertical="center"/>
    </xf>
    <xf numFmtId="0" fontId="0" fillId="0" borderId="63" xfId="0" applyFont="1" applyBorder="1" applyAlignment="1">
      <alignment horizontal="center" vertical="center"/>
    </xf>
    <xf numFmtId="0" fontId="0" fillId="0" borderId="64" xfId="0" applyFont="1" applyBorder="1" applyAlignment="1">
      <alignment vertical="center"/>
    </xf>
    <xf numFmtId="0" fontId="0" fillId="0" borderId="64" xfId="0" applyFont="1" applyBorder="1" applyAlignment="1">
      <alignment vertical="center" wrapText="1"/>
    </xf>
    <xf numFmtId="0" fontId="0" fillId="0" borderId="39" xfId="0" applyFont="1" applyBorder="1" applyAlignment="1">
      <alignment vertical="center"/>
    </xf>
    <xf numFmtId="0" fontId="0" fillId="8" borderId="39"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0" fillId="20" borderId="1" xfId="0" applyNumberFormat="1" applyFont="1" applyFill="1" applyBorder="1" applyAlignment="1">
      <alignment horizontal="justify" vertical="center" wrapText="1"/>
    </xf>
    <xf numFmtId="14" fontId="0" fillId="0" borderId="1" xfId="0" applyNumberFormat="1" applyFont="1" applyFill="1" applyBorder="1" applyAlignment="1">
      <alignment horizontal="justify" vertical="center" wrapText="1"/>
    </xf>
    <xf numFmtId="14" fontId="0" fillId="8" borderId="7" xfId="0" applyNumberFormat="1" applyFont="1" applyFill="1" applyBorder="1" applyAlignment="1">
      <alignment horizontal="center" vertical="center" wrapText="1"/>
    </xf>
    <xf numFmtId="14" fontId="0" fillId="8" borderId="1" xfId="0" applyNumberFormat="1" applyFont="1" applyFill="1" applyBorder="1" applyAlignment="1">
      <alignment horizontal="justify" vertical="center" wrapText="1"/>
    </xf>
    <xf numFmtId="14" fontId="0" fillId="8" borderId="36" xfId="0" applyNumberFormat="1" applyFont="1" applyFill="1" applyBorder="1" applyAlignment="1">
      <alignment horizontal="center" vertical="center" wrapText="1"/>
    </xf>
    <xf numFmtId="14" fontId="0" fillId="8" borderId="55" xfId="0" applyNumberFormat="1" applyFont="1" applyFill="1" applyBorder="1" applyAlignment="1">
      <alignment horizontal="center" vertical="center" wrapText="1"/>
    </xf>
    <xf numFmtId="14" fontId="0" fillId="8" borderId="7" xfId="0" applyNumberFormat="1" applyFont="1" applyFill="1" applyBorder="1" applyAlignment="1">
      <alignment horizontal="center" vertical="center"/>
    </xf>
    <xf numFmtId="14" fontId="0" fillId="8" borderId="31" xfId="0" applyNumberFormat="1" applyFont="1" applyFill="1" applyBorder="1" applyAlignment="1">
      <alignment horizontal="center" vertical="center" wrapText="1"/>
    </xf>
    <xf numFmtId="14" fontId="0" fillId="8" borderId="39" xfId="0" applyNumberFormat="1" applyFont="1" applyFill="1" applyBorder="1" applyAlignment="1">
      <alignment horizontal="center" vertical="center"/>
    </xf>
    <xf numFmtId="14" fontId="0" fillId="8" borderId="39" xfId="0" applyNumberFormat="1" applyFont="1" applyFill="1" applyBorder="1" applyAlignment="1">
      <alignment horizontal="center" vertical="center" wrapText="1"/>
    </xf>
    <xf numFmtId="0" fontId="0" fillId="8" borderId="34" xfId="0" applyFont="1" applyFill="1" applyBorder="1" applyAlignment="1">
      <alignment horizontal="center" vertical="center"/>
    </xf>
    <xf numFmtId="0" fontId="0" fillId="8" borderId="66" xfId="0" applyFont="1" applyFill="1" applyBorder="1" applyAlignment="1">
      <alignment vertical="center"/>
    </xf>
    <xf numFmtId="0" fontId="0" fillId="8" borderId="66" xfId="0" applyFont="1" applyFill="1" applyBorder="1" applyAlignment="1">
      <alignment vertical="center" wrapText="1"/>
    </xf>
    <xf numFmtId="0" fontId="0" fillId="0" borderId="33" xfId="0" applyFont="1" applyBorder="1" applyAlignment="1">
      <alignment horizontal="center" vertical="center"/>
    </xf>
    <xf numFmtId="0" fontId="0" fillId="0" borderId="31" xfId="0"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32" xfId="0" applyFont="1" applyBorder="1" applyAlignment="1">
      <alignment horizontal="center" vertical="center"/>
    </xf>
    <xf numFmtId="0" fontId="0" fillId="0" borderId="36" xfId="0" applyFont="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0" fillId="0" borderId="0" xfId="0" applyFont="1"/>
    <xf numFmtId="14" fontId="0" fillId="0" borderId="7" xfId="0" applyNumberFormat="1" applyFont="1" applyFill="1" applyBorder="1" applyAlignment="1">
      <alignment horizontal="center" vertical="center"/>
    </xf>
    <xf numFmtId="14" fontId="0" fillId="0" borderId="39" xfId="0" applyNumberFormat="1" applyFont="1" applyFill="1" applyBorder="1" applyAlignment="1">
      <alignment horizontal="center" vertical="center"/>
    </xf>
    <xf numFmtId="14" fontId="0" fillId="0" borderId="7" xfId="0" applyNumberFormat="1" applyFont="1" applyFill="1" applyBorder="1" applyAlignment="1">
      <alignment horizontal="center" vertical="center"/>
    </xf>
    <xf numFmtId="0" fontId="0" fillId="0" borderId="68" xfId="0" applyFont="1" applyBorder="1" applyAlignment="1">
      <alignment horizontal="center" vertical="center"/>
    </xf>
    <xf numFmtId="0" fontId="0" fillId="0" borderId="39" xfId="0" applyFont="1" applyBorder="1" applyAlignment="1">
      <alignment vertical="center" wrapText="1"/>
    </xf>
    <xf numFmtId="14" fontId="0" fillId="0" borderId="39" xfId="0" applyNumberFormat="1" applyFont="1" applyFill="1" applyBorder="1" applyAlignment="1">
      <alignment vertical="center"/>
    </xf>
    <xf numFmtId="14" fontId="0" fillId="8" borderId="39" xfId="0" applyNumberFormat="1" applyFont="1" applyFill="1" applyBorder="1" applyAlignment="1">
      <alignment vertical="center" wrapText="1"/>
    </xf>
    <xf numFmtId="0" fontId="0" fillId="0" borderId="56" xfId="0" applyFont="1" applyBorder="1" applyAlignment="1">
      <alignment horizontal="center" vertical="center"/>
    </xf>
    <xf numFmtId="0" fontId="0" fillId="0" borderId="0" xfId="0" applyFont="1" applyBorder="1" applyAlignment="1">
      <alignment horizontal="left" vertical="center" wrapText="1"/>
    </xf>
    <xf numFmtId="14" fontId="0" fillId="14" borderId="1" xfId="0" applyNumberFormat="1" applyFont="1" applyFill="1" applyBorder="1" applyAlignment="1">
      <alignment horizontal="center" vertical="center"/>
    </xf>
    <xf numFmtId="14" fontId="0" fillId="21" borderId="1" xfId="0" applyNumberFormat="1" applyFont="1" applyFill="1" applyBorder="1" applyAlignment="1">
      <alignment horizontal="justify" vertical="center" wrapText="1"/>
    </xf>
    <xf numFmtId="14" fontId="0" fillId="0" borderId="1" xfId="0" applyNumberFormat="1" applyFont="1" applyFill="1" applyBorder="1" applyAlignment="1">
      <alignment horizontal="left" vertical="center" wrapText="1"/>
    </xf>
    <xf numFmtId="0" fontId="0" fillId="8" borderId="35" xfId="0" applyFont="1" applyFill="1" applyBorder="1" applyAlignment="1">
      <alignment vertical="center"/>
    </xf>
    <xf numFmtId="0" fontId="0" fillId="0" borderId="35" xfId="0" applyFont="1" applyBorder="1" applyAlignment="1">
      <alignment horizontal="center" vertical="center" wrapText="1"/>
    </xf>
    <xf numFmtId="0" fontId="0" fillId="0" borderId="70" xfId="0" applyFont="1" applyBorder="1" applyAlignment="1">
      <alignment horizontal="center" vertical="center"/>
    </xf>
    <xf numFmtId="14" fontId="0" fillId="0" borderId="1" xfId="0" applyNumberFormat="1" applyFont="1" applyBorder="1" applyAlignment="1">
      <alignment horizontal="center" vertical="center" wrapText="1"/>
    </xf>
    <xf numFmtId="14" fontId="0" fillId="0" borderId="1" xfId="0" applyNumberFormat="1" applyFont="1" applyBorder="1" applyAlignment="1">
      <alignment horizontal="justify" vertical="center" wrapText="1"/>
    </xf>
    <xf numFmtId="14" fontId="0" fillId="0" borderId="1" xfId="0" applyNumberFormat="1" applyFont="1" applyBorder="1" applyAlignment="1">
      <alignment horizontal="left" vertical="center" wrapText="1"/>
    </xf>
    <xf numFmtId="14" fontId="0" fillId="14" borderId="1" xfId="0" applyNumberFormat="1" applyFont="1" applyFill="1" applyBorder="1" applyAlignment="1">
      <alignment horizontal="center" vertical="center" wrapText="1"/>
    </xf>
    <xf numFmtId="0" fontId="0" fillId="0" borderId="35" xfId="0" applyFont="1" applyBorder="1" applyAlignment="1">
      <alignment vertical="center" wrapText="1"/>
    </xf>
    <xf numFmtId="0" fontId="0" fillId="8" borderId="70" xfId="0" applyFont="1" applyFill="1" applyBorder="1" applyAlignment="1">
      <alignment horizontal="center" vertical="center"/>
    </xf>
    <xf numFmtId="14" fontId="0" fillId="8" borderId="70" xfId="0" applyNumberFormat="1" applyFont="1" applyFill="1" applyBorder="1" applyAlignment="1">
      <alignment horizontal="center" vertical="center"/>
    </xf>
    <xf numFmtId="14" fontId="0" fillId="0" borderId="70" xfId="0" applyNumberFormat="1" applyFont="1" applyBorder="1" applyAlignment="1">
      <alignment horizontal="center" vertical="center"/>
    </xf>
    <xf numFmtId="14" fontId="0" fillId="0" borderId="70" xfId="0" applyNumberFormat="1" applyFont="1" applyBorder="1" applyAlignment="1">
      <alignment horizontal="center" vertical="center" wrapText="1"/>
    </xf>
    <xf numFmtId="14" fontId="0" fillId="0" borderId="70" xfId="0" applyNumberFormat="1" applyFont="1" applyFill="1" applyBorder="1" applyAlignment="1">
      <alignment horizontal="center" vertical="center"/>
    </xf>
    <xf numFmtId="14" fontId="0" fillId="0" borderId="70" xfId="0" applyNumberFormat="1" applyFont="1" applyFill="1" applyBorder="1" applyAlignment="1">
      <alignment horizontal="center" vertical="center" wrapText="1"/>
    </xf>
    <xf numFmtId="0" fontId="0" fillId="8" borderId="55" xfId="0" applyFont="1" applyFill="1" applyBorder="1" applyAlignment="1">
      <alignment horizontal="center" vertical="center"/>
    </xf>
    <xf numFmtId="14" fontId="0" fillId="8" borderId="55" xfId="0" applyNumberFormat="1" applyFont="1" applyFill="1" applyBorder="1" applyAlignment="1">
      <alignment horizontal="center" vertical="center"/>
    </xf>
    <xf numFmtId="14" fontId="0" fillId="0" borderId="55" xfId="0" applyNumberFormat="1" applyFont="1" applyBorder="1" applyAlignment="1">
      <alignment horizontal="center" vertical="center"/>
    </xf>
    <xf numFmtId="14" fontId="0" fillId="0" borderId="55" xfId="0" applyNumberFormat="1" applyFont="1" applyBorder="1" applyAlignment="1">
      <alignment horizontal="center" vertical="center" wrapText="1"/>
    </xf>
    <xf numFmtId="14" fontId="0" fillId="0" borderId="55" xfId="0" applyNumberFormat="1" applyFont="1" applyFill="1" applyBorder="1" applyAlignment="1">
      <alignment horizontal="center" vertical="center"/>
    </xf>
    <xf numFmtId="14" fontId="0" fillId="0" borderId="55" xfId="0" applyNumberFormat="1" applyFont="1" applyFill="1" applyBorder="1" applyAlignment="1">
      <alignment horizontal="center" vertical="center" wrapText="1"/>
    </xf>
    <xf numFmtId="0" fontId="0" fillId="8" borderId="39" xfId="0" applyFont="1" applyFill="1" applyBorder="1" applyAlignment="1">
      <alignment horizontal="center" vertical="center"/>
    </xf>
    <xf numFmtId="14" fontId="0" fillId="0" borderId="39" xfId="0" applyNumberFormat="1" applyFont="1" applyBorder="1" applyAlignment="1">
      <alignment horizontal="center" vertical="center"/>
    </xf>
    <xf numFmtId="14" fontId="0" fillId="0" borderId="39" xfId="0" applyNumberFormat="1" applyFont="1" applyBorder="1" applyAlignment="1">
      <alignment horizontal="center" vertical="center" wrapText="1"/>
    </xf>
    <xf numFmtId="14" fontId="0" fillId="0" borderId="39" xfId="0" applyNumberFormat="1" applyFont="1" applyFill="1" applyBorder="1" applyAlignment="1">
      <alignment horizontal="center" vertical="center" wrapText="1"/>
    </xf>
    <xf numFmtId="14" fontId="0" fillId="0" borderId="39" xfId="0" applyNumberFormat="1" applyFont="1" applyBorder="1" applyAlignment="1">
      <alignment horizontal="center" vertical="center"/>
    </xf>
    <xf numFmtId="14" fontId="0" fillId="0" borderId="39" xfId="0" applyNumberFormat="1" applyFont="1" applyBorder="1" applyAlignment="1">
      <alignment horizontal="center" vertical="center" wrapText="1"/>
    </xf>
    <xf numFmtId="0" fontId="0" fillId="8" borderId="35" xfId="0" applyFont="1" applyFill="1" applyBorder="1" applyAlignment="1">
      <alignment horizontal="center" vertical="center"/>
    </xf>
    <xf numFmtId="14" fontId="0" fillId="8" borderId="35" xfId="0" applyNumberFormat="1" applyFont="1" applyFill="1" applyBorder="1" applyAlignment="1">
      <alignment horizontal="center" vertical="center"/>
    </xf>
    <xf numFmtId="0" fontId="0" fillId="0" borderId="31" xfId="0" applyFont="1" applyBorder="1" applyAlignment="1">
      <alignment horizontal="center" vertical="center" wrapText="1"/>
    </xf>
    <xf numFmtId="0" fontId="32" fillId="8" borderId="65" xfId="0" applyNumberFormat="1" applyFont="1" applyFill="1" applyBorder="1" applyAlignment="1">
      <alignment horizontal="left" vertical="center" wrapText="1" readingOrder="1"/>
    </xf>
    <xf numFmtId="0" fontId="21" fillId="8" borderId="46" xfId="0" applyNumberFormat="1" applyFont="1" applyFill="1" applyBorder="1" applyAlignment="1">
      <alignment horizontal="left" vertical="center" wrapText="1" readingOrder="1"/>
    </xf>
    <xf numFmtId="0" fontId="32" fillId="8" borderId="46" xfId="0" applyNumberFormat="1" applyFont="1" applyFill="1" applyBorder="1" applyAlignment="1">
      <alignment horizontal="left" vertical="center" wrapText="1" readingOrder="1"/>
    </xf>
    <xf numFmtId="0" fontId="32" fillId="0" borderId="46" xfId="0" applyNumberFormat="1" applyFont="1" applyFill="1" applyBorder="1" applyAlignment="1">
      <alignment horizontal="left" vertical="center" wrapText="1" readingOrder="1"/>
    </xf>
    <xf numFmtId="0" fontId="32" fillId="8" borderId="67" xfId="0" applyNumberFormat="1" applyFont="1" applyFill="1" applyBorder="1" applyAlignment="1">
      <alignment horizontal="left" vertical="center" wrapText="1" readingOrder="1"/>
    </xf>
    <xf numFmtId="0" fontId="0" fillId="0" borderId="58" xfId="0" applyFont="1" applyBorder="1" applyAlignment="1">
      <alignment horizontal="justify" vertical="center" wrapText="1"/>
    </xf>
    <xf numFmtId="0" fontId="0" fillId="0" borderId="58" xfId="0" applyFont="1" applyBorder="1" applyAlignment="1">
      <alignment vertical="center" wrapText="1"/>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57" xfId="0" applyFont="1" applyBorder="1" applyAlignment="1">
      <alignment horizontal="justify" vertical="center" wrapText="1"/>
    </xf>
    <xf numFmtId="0" fontId="0" fillId="0" borderId="67" xfId="0" applyFont="1" applyBorder="1" applyAlignment="1">
      <alignment horizontal="justify" vertical="center" wrapText="1"/>
    </xf>
    <xf numFmtId="169" fontId="0" fillId="0" borderId="35" xfId="0" applyNumberFormat="1" applyFont="1" applyBorder="1" applyAlignment="1">
      <alignment horizontal="left" vertical="center" wrapText="1"/>
    </xf>
    <xf numFmtId="0" fontId="16" fillId="2" borderId="3" xfId="1" applyFont="1" applyFill="1" applyBorder="1" applyAlignment="1" applyProtection="1">
      <alignment horizontal="center" vertical="center" wrapText="1"/>
      <protection locked="0"/>
    </xf>
    <xf numFmtId="0" fontId="0" fillId="0" borderId="58" xfId="0" applyFont="1" applyBorder="1" applyAlignment="1">
      <alignment vertical="center"/>
    </xf>
    <xf numFmtId="0" fontId="0" fillId="0" borderId="82" xfId="0" applyFont="1" applyBorder="1" applyAlignment="1">
      <alignment vertical="center"/>
    </xf>
    <xf numFmtId="0" fontId="0" fillId="0" borderId="96" xfId="0" applyFont="1" applyBorder="1" applyAlignment="1">
      <alignment vertical="center" wrapText="1"/>
    </xf>
    <xf numFmtId="0" fontId="0" fillId="0" borderId="97" xfId="0" applyFont="1" applyBorder="1" applyAlignment="1">
      <alignmen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82" xfId="0" applyFont="1" applyBorder="1" applyAlignment="1">
      <alignment vertical="center" wrapText="1"/>
    </xf>
    <xf numFmtId="44" fontId="0" fillId="0" borderId="19" xfId="0" applyNumberFormat="1" applyFont="1" applyBorder="1" applyAlignment="1">
      <alignment vertical="center" wrapText="1"/>
    </xf>
    <xf numFmtId="166" fontId="0" fillId="0" borderId="58" xfId="17" applyNumberFormat="1" applyFont="1" applyBorder="1" applyAlignment="1">
      <alignment vertical="center"/>
    </xf>
    <xf numFmtId="44" fontId="0" fillId="0" borderId="19" xfId="15" applyFont="1" applyBorder="1" applyAlignment="1">
      <alignment vertical="center" wrapText="1"/>
    </xf>
    <xf numFmtId="0" fontId="0" fillId="14" borderId="58" xfId="0" applyFont="1" applyFill="1" applyBorder="1" applyAlignment="1">
      <alignment vertical="center"/>
    </xf>
    <xf numFmtId="0" fontId="31" fillId="0" borderId="20"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22" xfId="0" applyFont="1" applyBorder="1" applyAlignment="1">
      <alignment vertical="center" wrapText="1"/>
    </xf>
    <xf numFmtId="0" fontId="0" fillId="0" borderId="23" xfId="0" applyFont="1" applyBorder="1" applyAlignment="1">
      <alignment vertical="center" wrapText="1"/>
    </xf>
    <xf numFmtId="0" fontId="0" fillId="0" borderId="0" xfId="0" applyFont="1" applyBorder="1" applyAlignment="1">
      <alignment horizontal="center" vertical="center"/>
    </xf>
    <xf numFmtId="0" fontId="0" fillId="0" borderId="106" xfId="0" applyFont="1" applyBorder="1" applyAlignment="1">
      <alignment vertical="center" wrapText="1"/>
    </xf>
    <xf numFmtId="0" fontId="0" fillId="0" borderId="107" xfId="0" applyFont="1" applyBorder="1" applyAlignment="1">
      <alignment vertical="center" wrapText="1"/>
    </xf>
    <xf numFmtId="0" fontId="31" fillId="0" borderId="23" xfId="0" applyFont="1" applyBorder="1" applyAlignment="1">
      <alignment vertical="center" wrapText="1"/>
    </xf>
    <xf numFmtId="0" fontId="0" fillId="0" borderId="0" xfId="0" applyFont="1" applyAlignment="1">
      <alignment vertical="center" wrapText="1"/>
    </xf>
    <xf numFmtId="0" fontId="0" fillId="0" borderId="66" xfId="0" applyFont="1" applyBorder="1" applyAlignment="1">
      <alignment vertical="center"/>
    </xf>
    <xf numFmtId="0" fontId="31" fillId="0" borderId="20" xfId="0" applyFont="1" applyBorder="1" applyAlignment="1">
      <alignment horizontal="center" vertical="center" wrapText="1"/>
    </xf>
    <xf numFmtId="0" fontId="31" fillId="0" borderId="23" xfId="0" applyFont="1" applyBorder="1" applyAlignment="1">
      <alignment horizontal="center" vertical="center" wrapText="1"/>
    </xf>
    <xf numFmtId="0" fontId="19" fillId="0" borderId="108" xfId="0" applyFont="1" applyBorder="1" applyAlignment="1">
      <alignment horizontal="left" vertical="center" wrapText="1"/>
    </xf>
    <xf numFmtId="0" fontId="19" fillId="0" borderId="88" xfId="0" applyFont="1" applyBorder="1" applyAlignment="1">
      <alignment horizontal="left" vertical="center" wrapText="1"/>
    </xf>
    <xf numFmtId="0" fontId="19" fillId="0" borderId="94" xfId="0" applyFont="1" applyBorder="1" applyAlignment="1">
      <alignment horizontal="left" vertical="center" wrapText="1"/>
    </xf>
    <xf numFmtId="2" fontId="16" fillId="2" borderId="37" xfId="4" applyNumberFormat="1" applyFont="1" applyFill="1" applyBorder="1" applyAlignment="1" applyProtection="1">
      <alignment horizontal="center" vertical="center"/>
      <protection locked="0"/>
    </xf>
    <xf numFmtId="2" fontId="16" fillId="2" borderId="38" xfId="4" applyNumberFormat="1" applyFont="1" applyFill="1" applyBorder="1" applyAlignment="1" applyProtection="1">
      <alignment horizontal="right" vertical="center" wrapText="1"/>
      <protection locked="0"/>
    </xf>
    <xf numFmtId="10" fontId="16" fillId="2" borderId="94" xfId="4" applyNumberFormat="1" applyFont="1" applyFill="1" applyBorder="1" applyAlignment="1" applyProtection="1">
      <alignment horizontal="center" vertical="center"/>
      <protection locked="0"/>
    </xf>
    <xf numFmtId="0" fontId="16" fillId="2" borderId="0" xfId="1" applyFont="1" applyFill="1" applyBorder="1" applyAlignment="1" applyProtection="1">
      <alignment horizontal="center" vertical="center"/>
      <protection locked="0"/>
    </xf>
    <xf numFmtId="0" fontId="16" fillId="2" borderId="0" xfId="1" applyFont="1" applyFill="1" applyBorder="1" applyAlignment="1" applyProtection="1">
      <alignment horizontal="center" vertical="center" wrapText="1"/>
      <protection locked="0"/>
    </xf>
    <xf numFmtId="0" fontId="16" fillId="2" borderId="72" xfId="26" applyFont="1" applyFill="1" applyBorder="1" applyAlignment="1" applyProtection="1">
      <alignment horizontal="center" vertical="center" wrapText="1"/>
      <protection locked="0"/>
    </xf>
    <xf numFmtId="0" fontId="16" fillId="2" borderId="73" xfId="26" applyFont="1" applyFill="1" applyBorder="1" applyAlignment="1" applyProtection="1">
      <alignment horizontal="center" vertical="center" wrapText="1"/>
      <protection locked="0"/>
    </xf>
    <xf numFmtId="0" fontId="16" fillId="2" borderId="74" xfId="26" applyFont="1" applyFill="1" applyBorder="1" applyAlignment="1" applyProtection="1">
      <alignment horizontal="center" vertical="center" wrapText="1"/>
      <protection locked="0"/>
    </xf>
    <xf numFmtId="0" fontId="16" fillId="2" borderId="58" xfId="26" applyFont="1" applyFill="1" applyBorder="1" applyAlignment="1" applyProtection="1">
      <alignment horizontal="center" vertical="center" wrapText="1"/>
      <protection locked="0"/>
    </xf>
    <xf numFmtId="0" fontId="16" fillId="2" borderId="1" xfId="26" applyFont="1" applyFill="1" applyBorder="1" applyAlignment="1" applyProtection="1">
      <alignment horizontal="center" vertical="center" wrapText="1"/>
      <protection locked="0"/>
    </xf>
    <xf numFmtId="0" fontId="16" fillId="2" borderId="82" xfId="26"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center" wrapText="1"/>
    </xf>
    <xf numFmtId="0" fontId="16" fillId="2" borderId="3" xfId="1" applyFont="1" applyFill="1" applyBorder="1" applyAlignment="1" applyProtection="1">
      <alignment horizontal="center" vertical="center" wrapText="1"/>
    </xf>
    <xf numFmtId="0" fontId="16" fillId="2" borderId="37" xfId="26" applyFont="1" applyFill="1" applyBorder="1" applyAlignment="1" applyProtection="1">
      <alignment horizontal="center" vertical="center" wrapText="1"/>
      <protection locked="0"/>
    </xf>
    <xf numFmtId="0" fontId="16" fillId="2" borderId="38" xfId="26" applyFont="1" applyFill="1" applyBorder="1" applyAlignment="1" applyProtection="1">
      <alignment horizontal="center" vertical="center" wrapText="1"/>
      <protection locked="0"/>
    </xf>
    <xf numFmtId="0" fontId="16" fillId="2" borderId="94" xfId="26" applyFont="1" applyFill="1" applyBorder="1" applyAlignment="1" applyProtection="1">
      <alignment horizontal="center" vertical="center" wrapText="1"/>
      <protection locked="0"/>
    </xf>
    <xf numFmtId="0" fontId="26" fillId="2" borderId="58" xfId="0" applyFont="1" applyFill="1" applyBorder="1" applyAlignment="1">
      <alignment vertical="center"/>
    </xf>
    <xf numFmtId="0" fontId="26" fillId="2" borderId="1" xfId="0" applyFont="1" applyFill="1" applyBorder="1" applyAlignment="1">
      <alignment vertical="center"/>
    </xf>
    <xf numFmtId="0" fontId="26" fillId="2" borderId="82" xfId="0" applyFont="1" applyFill="1" applyBorder="1" applyAlignment="1">
      <alignment vertical="center"/>
    </xf>
    <xf numFmtId="0" fontId="0" fillId="0" borderId="15" xfId="0" applyFont="1" applyBorder="1" applyAlignment="1">
      <alignment vertical="center" wrapText="1"/>
    </xf>
    <xf numFmtId="0" fontId="0" fillId="0" borderId="16" xfId="0" applyFont="1" applyBorder="1" applyAlignment="1">
      <alignment vertical="center"/>
    </xf>
    <xf numFmtId="0" fontId="0" fillId="0" borderId="16" xfId="0" applyFont="1" applyBorder="1" applyAlignment="1">
      <alignment horizontal="center" vertical="center"/>
    </xf>
    <xf numFmtId="17" fontId="0" fillId="0" borderId="16" xfId="0" applyNumberFormat="1" applyFont="1" applyBorder="1" applyAlignment="1">
      <alignment horizontal="center" vertical="center"/>
    </xf>
    <xf numFmtId="17" fontId="0" fillId="0" borderId="17" xfId="0" applyNumberFormat="1" applyFont="1" applyBorder="1" applyAlignment="1">
      <alignment horizontal="center" vertical="center"/>
    </xf>
    <xf numFmtId="17" fontId="0" fillId="0" borderId="0" xfId="0" applyNumberFormat="1" applyFont="1" applyBorder="1" applyAlignment="1">
      <alignment horizontal="center" vertical="center"/>
    </xf>
    <xf numFmtId="17" fontId="0" fillId="0" borderId="0" xfId="0" applyNumberFormat="1" applyFont="1" applyBorder="1" applyAlignment="1">
      <alignment horizontal="center" vertical="center" wrapText="1"/>
    </xf>
    <xf numFmtId="17" fontId="0" fillId="0" borderId="89" xfId="0" applyNumberFormat="1" applyFont="1" applyBorder="1" applyAlignment="1">
      <alignment horizontal="center" vertical="center"/>
    </xf>
    <xf numFmtId="0" fontId="19" fillId="0" borderId="72" xfId="0" applyFont="1" applyBorder="1" applyAlignment="1">
      <alignment horizontal="center" vertical="center"/>
    </xf>
    <xf numFmtId="0" fontId="0" fillId="0" borderId="73" xfId="0" applyFont="1" applyBorder="1" applyAlignment="1">
      <alignment vertical="center" wrapText="1"/>
    </xf>
    <xf numFmtId="0" fontId="0" fillId="0" borderId="74" xfId="0" applyFont="1" applyBorder="1" applyAlignment="1">
      <alignment vertical="center" wrapText="1"/>
    </xf>
    <xf numFmtId="0" fontId="19" fillId="0" borderId="95" xfId="0" applyFont="1" applyBorder="1" applyAlignment="1">
      <alignment horizontal="center" vertical="center"/>
    </xf>
    <xf numFmtId="44" fontId="0" fillId="0" borderId="18" xfId="15" applyFont="1" applyBorder="1" applyAlignment="1">
      <alignment vertical="center" wrapText="1"/>
    </xf>
    <xf numFmtId="0" fontId="0" fillId="0" borderId="19" xfId="0" applyFont="1" applyFill="1" applyBorder="1" applyAlignment="1">
      <alignment vertical="center" wrapText="1"/>
    </xf>
    <xf numFmtId="0" fontId="0" fillId="0" borderId="19" xfId="0" applyFont="1" applyFill="1" applyBorder="1" applyAlignment="1">
      <alignment vertical="center"/>
    </xf>
    <xf numFmtId="44" fontId="0" fillId="0" borderId="19" xfId="15" applyFont="1" applyFill="1" applyBorder="1" applyAlignment="1">
      <alignment vertical="center"/>
    </xf>
    <xf numFmtId="0" fontId="0" fillId="0" borderId="19" xfId="0" applyFont="1" applyFill="1" applyBorder="1" applyAlignment="1">
      <alignment horizontal="center" vertical="center"/>
    </xf>
    <xf numFmtId="17" fontId="0" fillId="0" borderId="19" xfId="0" applyNumberFormat="1" applyFont="1" applyFill="1" applyBorder="1" applyAlignment="1">
      <alignment horizontal="center" vertical="center"/>
    </xf>
    <xf numFmtId="17" fontId="0" fillId="0" borderId="20" xfId="0" applyNumberFormat="1" applyFont="1" applyFill="1" applyBorder="1" applyAlignment="1">
      <alignment horizontal="center" vertical="center"/>
    </xf>
    <xf numFmtId="17" fontId="0" fillId="0" borderId="0" xfId="0" applyNumberFormat="1" applyFont="1" applyFill="1" applyBorder="1" applyAlignment="1">
      <alignment horizontal="center" vertical="center"/>
    </xf>
    <xf numFmtId="17" fontId="0" fillId="0" borderId="0" xfId="0" applyNumberFormat="1" applyFont="1" applyFill="1" applyBorder="1" applyAlignment="1">
      <alignment horizontal="center" vertical="center" wrapText="1"/>
    </xf>
    <xf numFmtId="17" fontId="0" fillId="0" borderId="90" xfId="0" applyNumberFormat="1" applyFont="1" applyFill="1" applyBorder="1" applyAlignment="1">
      <alignment horizontal="center" vertical="center"/>
    </xf>
    <xf numFmtId="17" fontId="0" fillId="22" borderId="1" xfId="0" applyNumberFormat="1" applyFont="1" applyFill="1" applyBorder="1" applyAlignment="1">
      <alignment horizontal="center" vertical="center"/>
    </xf>
    <xf numFmtId="17" fontId="0" fillId="0" borderId="1" xfId="0" applyNumberFormat="1" applyFont="1" applyFill="1" applyBorder="1" applyAlignment="1">
      <alignment horizontal="center" vertical="center" wrapText="1"/>
    </xf>
    <xf numFmtId="17" fontId="0" fillId="0" borderId="1" xfId="0" applyNumberFormat="1" applyFont="1" applyFill="1" applyBorder="1" applyAlignment="1">
      <alignment horizontal="center" vertical="center"/>
    </xf>
    <xf numFmtId="0" fontId="19" fillId="0" borderId="58" xfId="0" applyFont="1" applyBorder="1" applyAlignment="1">
      <alignment horizontal="center" vertical="center"/>
    </xf>
    <xf numFmtId="164" fontId="0" fillId="0" borderId="58" xfId="16" applyFont="1" applyFill="1" applyBorder="1" applyAlignment="1">
      <alignment vertical="center"/>
    </xf>
    <xf numFmtId="164" fontId="0" fillId="0" borderId="1" xfId="16" applyFont="1" applyFill="1" applyBorder="1" applyAlignment="1">
      <alignment vertical="center"/>
    </xf>
    <xf numFmtId="0" fontId="0" fillId="0" borderId="82" xfId="0" applyFont="1" applyFill="1" applyBorder="1" applyAlignment="1">
      <alignment vertical="center" wrapText="1"/>
    </xf>
    <xf numFmtId="0" fontId="19" fillId="0" borderId="18" xfId="0" applyFont="1" applyBorder="1" applyAlignment="1">
      <alignment horizontal="center" vertical="center"/>
    </xf>
    <xf numFmtId="0" fontId="0" fillId="0" borderId="18" xfId="0" applyFont="1" applyBorder="1" applyAlignment="1">
      <alignment vertical="center" wrapText="1"/>
    </xf>
    <xf numFmtId="17" fontId="0" fillId="22" borderId="1" xfId="0" applyNumberFormat="1" applyFont="1" applyFill="1" applyBorder="1" applyAlignment="1">
      <alignment horizontal="center" vertical="center" wrapText="1"/>
    </xf>
    <xf numFmtId="44" fontId="0" fillId="0" borderId="1" xfId="0" applyNumberFormat="1" applyFont="1" applyBorder="1" applyAlignment="1">
      <alignment vertical="center" wrapText="1"/>
    </xf>
    <xf numFmtId="0" fontId="31" fillId="0" borderId="98" xfId="0" applyFont="1" applyBorder="1" applyAlignment="1">
      <alignment vertical="center" wrapText="1"/>
    </xf>
    <xf numFmtId="164" fontId="0" fillId="8" borderId="58" xfId="16" applyFont="1" applyFill="1" applyBorder="1" applyAlignment="1">
      <alignment vertical="center"/>
    </xf>
    <xf numFmtId="0" fontId="31" fillId="0" borderId="82" xfId="0" applyFont="1" applyBorder="1" applyAlignment="1">
      <alignment vertical="center" wrapText="1"/>
    </xf>
    <xf numFmtId="0" fontId="0" fillId="14" borderId="98" xfId="0" applyFont="1" applyFill="1" applyBorder="1" applyAlignment="1">
      <alignment vertical="center" wrapText="1"/>
    </xf>
    <xf numFmtId="164" fontId="31" fillId="0" borderId="58" xfId="16" applyFont="1" applyFill="1" applyBorder="1" applyAlignment="1">
      <alignment vertical="center"/>
    </xf>
    <xf numFmtId="0" fontId="0" fillId="0" borderId="98" xfId="0" applyFont="1" applyBorder="1" applyAlignment="1">
      <alignment vertical="center" wrapText="1"/>
    </xf>
    <xf numFmtId="44" fontId="0" fillId="0" borderId="58" xfId="15" applyFont="1" applyFill="1" applyBorder="1" applyAlignment="1">
      <alignment vertical="center"/>
    </xf>
    <xf numFmtId="0" fontId="0" fillId="0" borderId="21" xfId="0" applyFont="1" applyBorder="1" applyAlignment="1">
      <alignment vertical="center" wrapText="1"/>
    </xf>
    <xf numFmtId="0" fontId="0" fillId="0" borderId="22" xfId="0" applyFont="1" applyFill="1" applyBorder="1" applyAlignment="1">
      <alignment vertical="center" wrapText="1"/>
    </xf>
    <xf numFmtId="0" fontId="0" fillId="0" borderId="22" xfId="0" applyFont="1" applyFill="1" applyBorder="1" applyAlignment="1">
      <alignment vertical="center"/>
    </xf>
    <xf numFmtId="44" fontId="0" fillId="0" borderId="22" xfId="15" applyFont="1" applyFill="1" applyBorder="1" applyAlignment="1">
      <alignment vertical="center"/>
    </xf>
    <xf numFmtId="0" fontId="0" fillId="0" borderId="22" xfId="0" applyFont="1" applyFill="1" applyBorder="1" applyAlignment="1">
      <alignment horizontal="center" vertical="center"/>
    </xf>
    <xf numFmtId="17" fontId="0" fillId="0" borderId="22" xfId="0" applyNumberFormat="1" applyFont="1" applyFill="1" applyBorder="1" applyAlignment="1">
      <alignment horizontal="center" vertical="center"/>
    </xf>
    <xf numFmtId="17" fontId="0" fillId="0" borderId="23" xfId="0" applyNumberFormat="1" applyFont="1" applyFill="1" applyBorder="1" applyAlignment="1">
      <alignment horizontal="center" vertical="center"/>
    </xf>
    <xf numFmtId="17" fontId="0" fillId="0" borderId="91" xfId="0" applyNumberFormat="1" applyFont="1" applyFill="1" applyBorder="1" applyAlignment="1">
      <alignment horizontal="center" vertical="center"/>
    </xf>
    <xf numFmtId="0" fontId="18" fillId="0" borderId="82" xfId="0" applyFont="1" applyBorder="1" applyAlignment="1">
      <alignment vertical="center" wrapText="1"/>
    </xf>
    <xf numFmtId="0" fontId="0" fillId="0" borderId="16" xfId="0" applyFont="1" applyFill="1" applyBorder="1" applyAlignment="1">
      <alignment vertical="center" wrapText="1"/>
    </xf>
    <xf numFmtId="0" fontId="0" fillId="0" borderId="16" xfId="0" applyFont="1" applyFill="1" applyBorder="1" applyAlignment="1">
      <alignment vertical="center"/>
    </xf>
    <xf numFmtId="0" fontId="0" fillId="0" borderId="16" xfId="0" applyFont="1" applyFill="1" applyBorder="1" applyAlignment="1">
      <alignment horizontal="center" vertical="center"/>
    </xf>
    <xf numFmtId="17" fontId="0" fillId="0" borderId="16" xfId="0" applyNumberFormat="1" applyFont="1" applyFill="1" applyBorder="1" applyAlignment="1">
      <alignment horizontal="center" vertical="center"/>
    </xf>
    <xf numFmtId="17" fontId="0" fillId="0" borderId="17" xfId="0" applyNumberFormat="1" applyFont="1" applyFill="1" applyBorder="1" applyAlignment="1">
      <alignment horizontal="center" vertical="center"/>
    </xf>
    <xf numFmtId="17" fontId="0" fillId="0" borderId="89" xfId="0" applyNumberFormat="1" applyFont="1" applyFill="1" applyBorder="1" applyAlignment="1">
      <alignment horizontal="center" vertical="center"/>
    </xf>
    <xf numFmtId="0" fontId="0" fillId="8" borderId="99" xfId="0" applyFont="1" applyFill="1" applyBorder="1" applyAlignment="1">
      <alignment vertical="center" wrapText="1"/>
    </xf>
    <xf numFmtId="164" fontId="0" fillId="14" borderId="82" xfId="16" applyFont="1" applyFill="1" applyBorder="1" applyAlignment="1">
      <alignment vertical="center"/>
    </xf>
    <xf numFmtId="0" fontId="0" fillId="8" borderId="98" xfId="0" applyFont="1" applyFill="1" applyBorder="1" applyAlignment="1">
      <alignment vertical="center" wrapText="1"/>
    </xf>
    <xf numFmtId="0" fontId="0" fillId="0" borderId="100" xfId="0" applyFont="1" applyBorder="1" applyAlignment="1">
      <alignment horizontal="center" vertical="center" wrapText="1"/>
    </xf>
    <xf numFmtId="44" fontId="0" fillId="0" borderId="1" xfId="15" applyFont="1" applyFill="1" applyBorder="1" applyAlignment="1">
      <alignment vertical="center"/>
    </xf>
    <xf numFmtId="0" fontId="0" fillId="0" borderId="101" xfId="0" applyFont="1" applyBorder="1" applyAlignment="1">
      <alignment horizontal="center" vertical="center" wrapText="1"/>
    </xf>
    <xf numFmtId="0" fontId="31" fillId="8" borderId="82" xfId="0" applyFont="1" applyFill="1" applyBorder="1" applyAlignment="1">
      <alignment vertical="center" wrapText="1"/>
    </xf>
    <xf numFmtId="0" fontId="19" fillId="0" borderId="15" xfId="0" applyFont="1" applyBorder="1" applyAlignment="1">
      <alignment horizontal="center" vertical="center"/>
    </xf>
    <xf numFmtId="0" fontId="19" fillId="0" borderId="21" xfId="0" applyFont="1" applyBorder="1" applyAlignment="1">
      <alignment horizontal="center" vertical="center"/>
    </xf>
    <xf numFmtId="0" fontId="19" fillId="0" borderId="105" xfId="0" applyFont="1" applyBorder="1" applyAlignment="1">
      <alignment horizontal="center" vertical="center"/>
    </xf>
    <xf numFmtId="0" fontId="31" fillId="0" borderId="1" xfId="0" applyFont="1" applyFill="1" applyBorder="1" applyAlignment="1">
      <alignment vertical="center" wrapText="1"/>
    </xf>
    <xf numFmtId="44" fontId="0" fillId="0" borderId="16" xfId="15" applyFont="1" applyFill="1" applyBorder="1" applyAlignment="1">
      <alignment vertical="center"/>
    </xf>
    <xf numFmtId="0" fontId="31" fillId="0" borderId="82" xfId="0" applyFont="1" applyBorder="1" applyAlignment="1">
      <alignment horizontal="left" vertical="center" wrapText="1"/>
    </xf>
    <xf numFmtId="0" fontId="0" fillId="14" borderId="82" xfId="0" applyFont="1" applyFill="1" applyBorder="1" applyAlignment="1">
      <alignment vertical="center" wrapText="1"/>
    </xf>
    <xf numFmtId="0" fontId="19" fillId="12" borderId="81" xfId="0" applyFont="1" applyFill="1" applyBorder="1" applyAlignment="1">
      <alignment horizontal="center" vertical="center" wrapText="1"/>
    </xf>
    <xf numFmtId="0" fontId="19" fillId="12" borderId="86" xfId="0" applyFont="1" applyFill="1" applyBorder="1" applyAlignment="1">
      <alignment horizontal="center" vertical="center" wrapText="1"/>
    </xf>
    <xf numFmtId="0" fontId="19" fillId="12" borderId="87" xfId="0" applyFont="1" applyFill="1" applyBorder="1" applyAlignment="1">
      <alignment horizontal="center" vertical="center" wrapText="1"/>
    </xf>
    <xf numFmtId="44" fontId="19" fillId="12" borderId="3" xfId="15" applyFont="1" applyFill="1" applyBorder="1" applyAlignment="1">
      <alignment vertical="center"/>
    </xf>
    <xf numFmtId="10" fontId="16" fillId="2" borderId="46" xfId="4" applyNumberFormat="1" applyFont="1" applyFill="1" applyBorder="1" applyAlignment="1" applyProtection="1">
      <alignment horizontal="center" vertical="center"/>
      <protection locked="0"/>
    </xf>
    <xf numFmtId="0" fontId="19" fillId="0" borderId="69" xfId="0" applyFont="1" applyBorder="1" applyAlignment="1">
      <alignment horizontal="center" vertical="center"/>
    </xf>
    <xf numFmtId="0" fontId="31" fillId="0" borderId="66" xfId="0" applyFont="1" applyBorder="1" applyAlignment="1">
      <alignment vertical="center" wrapText="1"/>
    </xf>
    <xf numFmtId="44" fontId="0" fillId="24" borderId="58" xfId="15" applyFont="1" applyFill="1" applyBorder="1" applyAlignment="1">
      <alignment vertical="center"/>
    </xf>
    <xf numFmtId="44" fontId="0" fillId="24" borderId="69" xfId="15" applyFont="1" applyFill="1" applyBorder="1" applyAlignment="1">
      <alignment vertical="center"/>
    </xf>
    <xf numFmtId="0" fontId="0" fillId="14" borderId="1" xfId="0" applyFont="1" applyFill="1" applyBorder="1" applyAlignment="1">
      <alignment vertical="center"/>
    </xf>
    <xf numFmtId="172" fontId="16" fillId="2" borderId="1" xfId="16" applyNumberFormat="1" applyFont="1" applyFill="1" applyBorder="1" applyAlignment="1" applyProtection="1">
      <alignment horizontal="center" vertical="center" wrapText="1"/>
    </xf>
    <xf numFmtId="0" fontId="7" fillId="10" borderId="1" xfId="0" applyFont="1" applyFill="1" applyBorder="1" applyAlignment="1">
      <alignment horizontal="center" vertical="center"/>
    </xf>
    <xf numFmtId="0" fontId="34" fillId="11" borderId="1" xfId="0" applyFont="1" applyFill="1" applyBorder="1" applyAlignment="1">
      <alignment horizontal="center" vertical="center" wrapText="1"/>
    </xf>
    <xf numFmtId="0" fontId="34" fillId="11" borderId="1" xfId="0" applyFont="1" applyFill="1" applyBorder="1" applyAlignment="1">
      <alignment horizontal="center" vertical="center"/>
    </xf>
    <xf numFmtId="14" fontId="20" fillId="16" borderId="1" xfId="22" applyNumberFormat="1" applyFont="1" applyFill="1" applyBorder="1" applyAlignment="1">
      <alignment horizontal="center" vertical="center" wrapText="1"/>
    </xf>
    <xf numFmtId="173" fontId="20" fillId="16" borderId="1" xfId="22" applyNumberFormat="1" applyFont="1" applyFill="1" applyBorder="1" applyAlignment="1">
      <alignment horizontal="center" vertical="center" wrapText="1"/>
    </xf>
    <xf numFmtId="9" fontId="21" fillId="0" borderId="1" xfId="4" applyFont="1" applyFill="1" applyBorder="1" applyAlignment="1">
      <alignment horizontal="center" vertical="center" wrapText="1"/>
    </xf>
    <xf numFmtId="173" fontId="20" fillId="0" borderId="1" xfId="22" applyNumberFormat="1" applyFont="1" applyFill="1" applyBorder="1" applyAlignment="1">
      <alignment horizontal="left" vertical="center" wrapText="1"/>
    </xf>
    <xf numFmtId="173" fontId="20" fillId="0" borderId="7" xfId="22" applyNumberFormat="1" applyFont="1" applyFill="1" applyBorder="1" applyAlignment="1">
      <alignment horizontal="center" vertical="center" wrapText="1"/>
    </xf>
    <xf numFmtId="9" fontId="20" fillId="0" borderId="1" xfId="4" applyFont="1" applyFill="1" applyBorder="1" applyAlignment="1">
      <alignment horizontal="center" vertical="center" wrapText="1"/>
    </xf>
    <xf numFmtId="173" fontId="20" fillId="0" borderId="55" xfId="22" applyNumberFormat="1" applyFont="1" applyFill="1" applyBorder="1" applyAlignment="1">
      <alignment horizontal="center" vertical="center" wrapText="1"/>
    </xf>
    <xf numFmtId="173" fontId="20" fillId="0" borderId="39" xfId="22" applyNumberFormat="1" applyFont="1" applyFill="1" applyBorder="1" applyAlignment="1">
      <alignment horizontal="center" vertical="center" wrapText="1"/>
    </xf>
    <xf numFmtId="173" fontId="20" fillId="0" borderId="1" xfId="22" applyNumberFormat="1" applyFont="1" applyFill="1" applyBorder="1" applyAlignment="1">
      <alignment horizontal="center" vertical="center" wrapText="1"/>
    </xf>
    <xf numFmtId="164" fontId="0" fillId="0" borderId="1" xfId="16" applyFont="1" applyBorder="1" applyAlignment="1">
      <alignment vertical="center"/>
    </xf>
    <xf numFmtId="172" fontId="19" fillId="0" borderId="1" xfId="16" applyNumberFormat="1" applyFont="1" applyBorder="1" applyAlignment="1">
      <alignment vertical="center"/>
    </xf>
    <xf numFmtId="0" fontId="0" fillId="0" borderId="1" xfId="0" applyFont="1" applyFill="1" applyBorder="1" applyAlignment="1">
      <alignment vertical="center"/>
    </xf>
    <xf numFmtId="15" fontId="0" fillId="0" borderId="1" xfId="0" applyNumberFormat="1" applyFont="1" applyBorder="1" applyAlignment="1">
      <alignment horizontal="center" vertical="center" wrapText="1"/>
    </xf>
    <xf numFmtId="15" fontId="0" fillId="0" borderId="1" xfId="0" applyNumberFormat="1" applyFont="1" applyBorder="1" applyAlignment="1">
      <alignment horizontal="center" vertical="center"/>
    </xf>
    <xf numFmtId="15" fontId="0" fillId="0" borderId="1" xfId="0" applyNumberFormat="1" applyFont="1" applyBorder="1" applyAlignment="1">
      <alignment horizontal="left" vertical="center" wrapText="1"/>
    </xf>
    <xf numFmtId="15" fontId="0" fillId="0" borderId="1" xfId="0" applyNumberFormat="1" applyFont="1" applyBorder="1" applyAlignment="1">
      <alignment horizontal="right" vertical="center" wrapText="1"/>
    </xf>
    <xf numFmtId="171" fontId="0" fillId="0" borderId="1" xfId="0" applyNumberFormat="1" applyFont="1" applyBorder="1" applyAlignment="1">
      <alignment vertical="center"/>
    </xf>
    <xf numFmtId="15" fontId="0" fillId="0" borderId="1" xfId="0" applyNumberFormat="1" applyFont="1" applyFill="1" applyBorder="1" applyAlignment="1">
      <alignment horizontal="center" vertical="center"/>
    </xf>
    <xf numFmtId="15" fontId="0" fillId="0" borderId="1" xfId="0" applyNumberFormat="1" applyFont="1" applyFill="1" applyBorder="1" applyAlignment="1">
      <alignment horizontal="left" vertical="center" wrapText="1"/>
    </xf>
    <xf numFmtId="171" fontId="0" fillId="0" borderId="0" xfId="0" applyNumberFormat="1" applyFont="1" applyAlignment="1">
      <alignment vertical="center"/>
    </xf>
    <xf numFmtId="0" fontId="16" fillId="3" borderId="7" xfId="0" applyFont="1" applyFill="1" applyBorder="1" applyAlignment="1">
      <alignment horizontal="center" vertical="center" wrapText="1"/>
    </xf>
    <xf numFmtId="0" fontId="16" fillId="3" borderId="7" xfId="0" applyFont="1" applyFill="1" applyBorder="1" applyAlignment="1">
      <alignment vertical="center" wrapText="1"/>
    </xf>
    <xf numFmtId="0" fontId="16" fillId="3" borderId="7"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0" fillId="8" borderId="1" xfId="0" applyFont="1" applyFill="1" applyBorder="1" applyAlignment="1">
      <alignment vertical="center" wrapText="1" readingOrder="1"/>
    </xf>
    <xf numFmtId="9" fontId="0" fillId="0" borderId="1" xfId="0" applyNumberFormat="1" applyFont="1" applyBorder="1" applyAlignment="1">
      <alignment horizontal="center" vertical="center"/>
    </xf>
    <xf numFmtId="9" fontId="0" fillId="14" borderId="1" xfId="0" applyNumberFormat="1" applyFont="1" applyFill="1" applyBorder="1" applyAlignment="1">
      <alignment horizontal="center" vertical="center"/>
    </xf>
    <xf numFmtId="9" fontId="0" fillId="0" borderId="1" xfId="0" applyNumberFormat="1" applyFont="1" applyBorder="1" applyAlignment="1">
      <alignment horizontal="left" vertical="center"/>
    </xf>
    <xf numFmtId="9" fontId="0" fillId="0" borderId="1" xfId="0" applyNumberFormat="1" applyFont="1" applyBorder="1" applyAlignment="1">
      <alignment horizontal="left" vertical="center" wrapText="1"/>
    </xf>
    <xf numFmtId="0" fontId="0" fillId="0" borderId="0" xfId="0" applyFont="1" applyFill="1" applyAlignment="1">
      <alignment horizontal="center" vertical="center"/>
    </xf>
    <xf numFmtId="0" fontId="0" fillId="8" borderId="0" xfId="0" applyFont="1" applyFill="1" applyAlignment="1">
      <alignment horizontal="center" vertical="center"/>
    </xf>
    <xf numFmtId="169" fontId="0" fillId="8" borderId="1" xfId="0" applyNumberFormat="1" applyFont="1" applyFill="1" applyBorder="1" applyAlignment="1">
      <alignment horizontal="left" vertical="center" wrapText="1"/>
    </xf>
    <xf numFmtId="0" fontId="0" fillId="13" borderId="0" xfId="0" applyFont="1" applyFill="1" applyAlignment="1">
      <alignment vertical="center"/>
    </xf>
    <xf numFmtId="169" fontId="0" fillId="13" borderId="0" xfId="0" applyNumberFormat="1" applyFont="1" applyFill="1" applyAlignment="1">
      <alignment vertical="center"/>
    </xf>
    <xf numFmtId="0" fontId="0" fillId="13" borderId="0" xfId="0" applyFont="1" applyFill="1" applyAlignment="1">
      <alignment horizontal="center" vertical="center"/>
    </xf>
    <xf numFmtId="0" fontId="0" fillId="13" borderId="0" xfId="0" applyFont="1" applyFill="1" applyAlignment="1">
      <alignment vertical="center" wrapText="1"/>
    </xf>
    <xf numFmtId="0" fontId="0" fillId="13" borderId="1" xfId="0" applyFont="1" applyFill="1" applyBorder="1" applyAlignment="1">
      <alignment vertical="center"/>
    </xf>
    <xf numFmtId="9" fontId="0" fillId="0" borderId="1" xfId="0" applyNumberFormat="1" applyFont="1" applyFill="1" applyBorder="1" applyAlignment="1">
      <alignment vertical="center"/>
    </xf>
    <xf numFmtId="9" fontId="0" fillId="0" borderId="1" xfId="0" applyNumberFormat="1" applyFont="1" applyBorder="1" applyAlignment="1">
      <alignment vertical="center"/>
    </xf>
    <xf numFmtId="9" fontId="0" fillId="0" borderId="0" xfId="0" applyNumberFormat="1" applyFont="1" applyAlignment="1">
      <alignment horizontal="center" vertical="center" wrapText="1"/>
    </xf>
    <xf numFmtId="0" fontId="0" fillId="0" borderId="1" xfId="0" applyFont="1" applyBorder="1" applyAlignment="1">
      <alignment horizontal="right" vertical="center"/>
    </xf>
    <xf numFmtId="0" fontId="16" fillId="3" borderId="31" xfId="0" applyFont="1" applyFill="1" applyBorder="1" applyAlignment="1">
      <alignment horizontal="center" vertical="center" wrapText="1"/>
    </xf>
    <xf numFmtId="0" fontId="16" fillId="3" borderId="93" xfId="0" applyFont="1" applyFill="1" applyBorder="1" applyAlignment="1">
      <alignment horizontal="center" vertical="center" wrapText="1"/>
    </xf>
    <xf numFmtId="0" fontId="7" fillId="10" borderId="48" xfId="0" applyFont="1" applyFill="1" applyBorder="1" applyAlignment="1">
      <alignment horizontal="center" vertical="center"/>
    </xf>
    <xf numFmtId="0" fontId="7" fillId="10" borderId="49" xfId="0" applyFont="1" applyFill="1" applyBorder="1" applyAlignment="1">
      <alignment horizontal="center" vertical="center"/>
    </xf>
    <xf numFmtId="0" fontId="7" fillId="10" borderId="50" xfId="0" applyFont="1" applyFill="1" applyBorder="1" applyAlignment="1">
      <alignment horizontal="center" vertical="center"/>
    </xf>
    <xf numFmtId="0" fontId="7" fillId="10" borderId="51" xfId="0" applyFont="1" applyFill="1" applyBorder="1" applyAlignment="1">
      <alignment horizontal="center" vertical="center"/>
    </xf>
    <xf numFmtId="0" fontId="7" fillId="10" borderId="52" xfId="0" applyFont="1" applyFill="1" applyBorder="1" applyAlignment="1">
      <alignment horizontal="center" vertical="center"/>
    </xf>
    <xf numFmtId="0" fontId="7" fillId="10" borderId="53" xfId="0" applyFont="1" applyFill="1" applyBorder="1" applyAlignment="1">
      <alignment horizontal="center" vertical="center"/>
    </xf>
    <xf numFmtId="0" fontId="34" fillId="11" borderId="5" xfId="0" applyFont="1" applyFill="1" applyBorder="1" applyAlignment="1">
      <alignment horizontal="center" vertical="center" wrapText="1"/>
    </xf>
    <xf numFmtId="0" fontId="34" fillId="11" borderId="54" xfId="0" applyFont="1" applyFill="1" applyBorder="1" applyAlignment="1">
      <alignment horizontal="center" vertical="center"/>
    </xf>
    <xf numFmtId="0" fontId="34" fillId="11" borderId="54" xfId="0" applyFont="1" applyFill="1" applyBorder="1" applyAlignment="1">
      <alignment horizontal="center" vertical="center" wrapText="1"/>
    </xf>
    <xf numFmtId="0" fontId="34" fillId="11" borderId="0" xfId="0" applyFont="1" applyFill="1" applyBorder="1" applyAlignment="1">
      <alignment horizontal="center" vertical="center"/>
    </xf>
    <xf numFmtId="0" fontId="34" fillId="11" borderId="1" xfId="0" applyFont="1" applyFill="1" applyBorder="1" applyAlignment="1">
      <alignment horizontal="center" vertical="center"/>
    </xf>
    <xf numFmtId="0" fontId="0" fillId="0" borderId="73" xfId="0" applyFont="1" applyBorder="1" applyAlignment="1">
      <alignment vertical="center"/>
    </xf>
    <xf numFmtId="15" fontId="0" fillId="0" borderId="73" xfId="0" applyNumberFormat="1" applyFont="1" applyBorder="1" applyAlignment="1">
      <alignment horizontal="center" vertical="center"/>
    </xf>
    <xf numFmtId="15" fontId="0" fillId="0" borderId="73" xfId="0" applyNumberFormat="1" applyFont="1" applyBorder="1" applyAlignment="1">
      <alignment vertical="center"/>
    </xf>
    <xf numFmtId="15" fontId="0" fillId="0" borderId="74" xfId="0" applyNumberFormat="1"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center" vertical="center"/>
    </xf>
    <xf numFmtId="0" fontId="0" fillId="8" borderId="1" xfId="0" applyFont="1" applyFill="1" applyBorder="1" applyAlignment="1">
      <alignment horizontal="left" vertical="center" wrapText="1"/>
    </xf>
    <xf numFmtId="169" fontId="0" fillId="0" borderId="0" xfId="0" applyNumberFormat="1" applyFont="1" applyAlignment="1">
      <alignment vertical="center"/>
    </xf>
    <xf numFmtId="0" fontId="24" fillId="15" borderId="0" xfId="21" applyFont="1" applyAlignment="1">
      <alignment vertical="center"/>
    </xf>
    <xf numFmtId="169" fontId="0" fillId="0" borderId="0" xfId="0" applyNumberFormat="1" applyFont="1" applyAlignment="1">
      <alignment horizontal="center" vertical="center"/>
    </xf>
    <xf numFmtId="0" fontId="0" fillId="12" borderId="7" xfId="0" applyFont="1" applyFill="1" applyBorder="1" applyAlignment="1">
      <alignment vertical="center"/>
    </xf>
    <xf numFmtId="0" fontId="0" fillId="12" borderId="79" xfId="0" applyFont="1" applyFill="1" applyBorder="1" applyAlignment="1">
      <alignment vertical="center"/>
    </xf>
    <xf numFmtId="0" fontId="0" fillId="0" borderId="56" xfId="0" applyFont="1" applyBorder="1" applyAlignment="1">
      <alignment horizontal="center" vertical="center"/>
    </xf>
    <xf numFmtId="0" fontId="0" fillId="8" borderId="32" xfId="0" applyFont="1" applyFill="1" applyBorder="1" applyAlignment="1">
      <alignment horizontal="center" vertical="center"/>
    </xf>
    <xf numFmtId="0" fontId="0" fillId="8" borderId="56" xfId="0" applyFont="1" applyFill="1" applyBorder="1" applyAlignment="1">
      <alignment horizontal="center" vertical="center"/>
    </xf>
    <xf numFmtId="0" fontId="0" fillId="12" borderId="35" xfId="0" applyFont="1" applyFill="1" applyBorder="1" applyAlignment="1">
      <alignment horizontal="center" vertical="center"/>
    </xf>
    <xf numFmtId="0" fontId="0" fillId="12" borderId="66" xfId="0" applyFont="1" applyFill="1" applyBorder="1" applyAlignment="1">
      <alignment horizontal="center" vertical="center"/>
    </xf>
    <xf numFmtId="15" fontId="0" fillId="0" borderId="74" xfId="0" applyNumberFormat="1" applyFont="1" applyBorder="1" applyAlignment="1">
      <alignment vertical="center"/>
    </xf>
    <xf numFmtId="0" fontId="0" fillId="12" borderId="7" xfId="0" applyFont="1" applyFill="1" applyBorder="1" applyAlignment="1">
      <alignment horizontal="center" vertical="center"/>
    </xf>
    <xf numFmtId="0" fontId="0" fillId="12" borderId="79" xfId="0" applyFont="1" applyFill="1" applyBorder="1" applyAlignment="1">
      <alignment horizontal="center" vertical="center"/>
    </xf>
    <xf numFmtId="0" fontId="0" fillId="12" borderId="73" xfId="0" applyFont="1" applyFill="1" applyBorder="1" applyAlignment="1">
      <alignment vertical="center"/>
    </xf>
    <xf numFmtId="15" fontId="0" fillId="12" borderId="73" xfId="0" applyNumberFormat="1" applyFont="1" applyFill="1" applyBorder="1" applyAlignment="1">
      <alignment vertical="center"/>
    </xf>
    <xf numFmtId="15" fontId="0" fillId="12" borderId="74" xfId="0" applyNumberFormat="1" applyFont="1" applyFill="1" applyBorder="1" applyAlignment="1">
      <alignment vertical="center"/>
    </xf>
    <xf numFmtId="0" fontId="0" fillId="12" borderId="63" xfId="0" applyFont="1" applyFill="1" applyBorder="1" applyAlignment="1">
      <alignment vertical="center"/>
    </xf>
    <xf numFmtId="15" fontId="0" fillId="12" borderId="63" xfId="0" applyNumberFormat="1" applyFont="1" applyFill="1" applyBorder="1" applyAlignment="1">
      <alignment vertical="center"/>
    </xf>
    <xf numFmtId="15" fontId="0" fillId="12" borderId="63" xfId="0" applyNumberFormat="1" applyFont="1" applyFill="1" applyBorder="1" applyAlignment="1">
      <alignment horizontal="center" vertical="center"/>
    </xf>
    <xf numFmtId="15" fontId="0" fillId="12" borderId="64" xfId="0" applyNumberFormat="1" applyFont="1" applyFill="1" applyBorder="1" applyAlignment="1">
      <alignment vertical="center"/>
    </xf>
    <xf numFmtId="0" fontId="0" fillId="12" borderId="70" xfId="0" applyFont="1" applyFill="1" applyBorder="1" applyAlignment="1">
      <alignment vertical="center"/>
    </xf>
    <xf numFmtId="15" fontId="0" fillId="0" borderId="73" xfId="0" applyNumberFormat="1" applyFont="1" applyBorder="1" applyAlignment="1">
      <alignment vertical="center" wrapText="1"/>
    </xf>
    <xf numFmtId="15" fontId="0" fillId="0" borderId="74" xfId="0" applyNumberFormat="1" applyFont="1" applyBorder="1" applyAlignment="1">
      <alignment vertical="center" wrapText="1"/>
    </xf>
    <xf numFmtId="15" fontId="0" fillId="0" borderId="73" xfId="0" applyNumberFormat="1" applyFont="1" applyBorder="1" applyAlignment="1">
      <alignment horizontal="center" vertical="center" wrapText="1"/>
    </xf>
    <xf numFmtId="0" fontId="0" fillId="12" borderId="63" xfId="0" applyFont="1" applyFill="1" applyBorder="1" applyAlignment="1">
      <alignment horizontal="center" vertical="center"/>
    </xf>
    <xf numFmtId="0" fontId="0" fillId="12" borderId="64" xfId="0" applyFont="1" applyFill="1" applyBorder="1" applyAlignment="1">
      <alignment horizontal="center" vertical="center"/>
    </xf>
    <xf numFmtId="0" fontId="0" fillId="0" borderId="0" xfId="0" applyFont="1" applyAlignment="1">
      <alignment horizontal="left" vertical="center"/>
    </xf>
    <xf numFmtId="0" fontId="16" fillId="2" borderId="58" xfId="1" applyFont="1" applyFill="1" applyBorder="1" applyAlignment="1" applyProtection="1">
      <alignment horizontal="center" vertical="center" wrapText="1"/>
    </xf>
    <xf numFmtId="0" fontId="16" fillId="2" borderId="0" xfId="1" applyFont="1" applyFill="1" applyBorder="1" applyAlignment="1" applyProtection="1">
      <alignment vertical="center"/>
      <protection locked="0"/>
    </xf>
    <xf numFmtId="0" fontId="16" fillId="2" borderId="33" xfId="1" applyFont="1" applyFill="1" applyBorder="1" applyAlignment="1" applyProtection="1">
      <alignment horizontal="center" vertical="center"/>
      <protection locked="0"/>
    </xf>
    <xf numFmtId="0" fontId="16" fillId="2" borderId="71" xfId="1" applyFont="1" applyFill="1" applyBorder="1" applyAlignment="1" applyProtection="1">
      <alignment horizontal="center" vertical="center"/>
      <protection locked="0"/>
    </xf>
    <xf numFmtId="0" fontId="16" fillId="2" borderId="69"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protection locked="0"/>
    </xf>
    <xf numFmtId="0" fontId="16" fillId="2" borderId="35" xfId="1" applyFont="1" applyFill="1" applyBorder="1" applyAlignment="1" applyProtection="1">
      <alignment horizontal="center" vertical="center" wrapText="1"/>
    </xf>
    <xf numFmtId="0" fontId="16" fillId="2" borderId="66" xfId="1" applyFont="1" applyFill="1" applyBorder="1" applyAlignment="1" applyProtection="1">
      <alignment horizontal="center" vertical="center" wrapText="1"/>
      <protection locked="0"/>
    </xf>
    <xf numFmtId="0" fontId="16" fillId="2" borderId="88"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16" fillId="2" borderId="54"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7" fillId="4" borderId="75" xfId="5" applyFont="1" applyBorder="1" applyAlignment="1">
      <alignment horizontal="center" vertical="center" wrapText="1"/>
    </xf>
    <xf numFmtId="0" fontId="7" fillId="4" borderId="76" xfId="5" applyFont="1" applyBorder="1" applyAlignment="1">
      <alignment horizontal="center" vertical="center" wrapText="1"/>
    </xf>
    <xf numFmtId="0" fontId="7" fillId="4" borderId="77" xfId="5" applyFont="1" applyBorder="1" applyAlignment="1">
      <alignment horizontal="center" vertical="center" wrapText="1"/>
    </xf>
    <xf numFmtId="0" fontId="7" fillId="4" borderId="78" xfId="5" applyFont="1" applyBorder="1" applyAlignment="1">
      <alignment horizontal="center" vertical="center" wrapText="1"/>
    </xf>
    <xf numFmtId="0" fontId="0" fillId="0" borderId="72" xfId="0" applyFont="1" applyBorder="1" applyAlignment="1">
      <alignment horizontal="center" vertical="center"/>
    </xf>
    <xf numFmtId="0" fontId="0" fillId="0" borderId="58" xfId="0" applyFont="1" applyBorder="1" applyAlignment="1">
      <alignment horizontal="center" vertical="center"/>
    </xf>
    <xf numFmtId="0" fontId="0" fillId="0" borderId="62" xfId="0" applyFont="1" applyBorder="1" applyAlignment="1">
      <alignment horizontal="center" vertical="center"/>
    </xf>
    <xf numFmtId="0" fontId="0" fillId="0" borderId="85" xfId="0" applyFont="1" applyBorder="1" applyAlignment="1">
      <alignment horizontal="center" vertical="center"/>
    </xf>
    <xf numFmtId="0" fontId="0" fillId="0" borderId="37" xfId="0" applyFont="1" applyBorder="1" applyAlignment="1">
      <alignment horizontal="center" vertical="center"/>
    </xf>
    <xf numFmtId="171" fontId="0" fillId="0" borderId="0" xfId="0" applyNumberFormat="1" applyFont="1" applyBorder="1" applyAlignment="1">
      <alignment vertical="center"/>
    </xf>
    <xf numFmtId="0" fontId="0" fillId="0" borderId="2" xfId="0" applyFont="1" applyBorder="1" applyAlignment="1">
      <alignment vertical="center"/>
    </xf>
    <xf numFmtId="0" fontId="16" fillId="2" borderId="81" xfId="1" applyFont="1" applyFill="1" applyBorder="1" applyAlignment="1" applyProtection="1">
      <alignment horizontal="center" vertical="center" wrapText="1"/>
    </xf>
    <xf numFmtId="0" fontId="16" fillId="2" borderId="9" xfId="1" applyFont="1" applyFill="1" applyBorder="1" applyAlignment="1" applyProtection="1">
      <alignment horizontal="center" vertical="center" wrapText="1"/>
    </xf>
    <xf numFmtId="0" fontId="16" fillId="2" borderId="4" xfId="2" applyFont="1" applyFill="1" applyBorder="1" applyAlignment="1" applyProtection="1">
      <alignment horizontal="center" vertical="center" wrapText="1"/>
      <protection locked="0"/>
    </xf>
    <xf numFmtId="0" fontId="21" fillId="10" borderId="48" xfId="0" applyFont="1" applyFill="1" applyBorder="1" applyAlignment="1">
      <alignment horizontal="center" vertical="center"/>
    </xf>
    <xf numFmtId="0" fontId="21" fillId="10" borderId="49" xfId="0" applyFont="1" applyFill="1" applyBorder="1" applyAlignment="1">
      <alignment horizontal="center" vertical="center"/>
    </xf>
    <xf numFmtId="0" fontId="21" fillId="10" borderId="2" xfId="0" applyFont="1" applyFill="1" applyBorder="1" applyAlignment="1">
      <alignment horizontal="center" vertical="center"/>
    </xf>
    <xf numFmtId="0" fontId="21" fillId="10" borderId="0" xfId="0" applyFont="1" applyFill="1" applyBorder="1" applyAlignment="1">
      <alignment horizontal="center" vertical="center"/>
    </xf>
    <xf numFmtId="0" fontId="21" fillId="10" borderId="1" xfId="0" applyFont="1" applyFill="1" applyBorder="1" applyAlignment="1">
      <alignment horizontal="center" vertical="center"/>
    </xf>
  </cellXfs>
  <cellStyles count="27">
    <cellStyle name="20% - Énfasis5" xfId="24" builtinId="46"/>
    <cellStyle name="40% - Énfasis1" xfId="19" builtinId="31"/>
    <cellStyle name="Cálculo" xfId="5" builtinId="22"/>
    <cellStyle name="Énfasis5" xfId="23" builtinId="45"/>
    <cellStyle name="Incorrecto" xfId="21" builtinId="27"/>
    <cellStyle name="Millares" xfId="17" builtinId="3"/>
    <cellStyle name="Millares 2" xfId="6"/>
    <cellStyle name="Millares 2 2" xfId="14"/>
    <cellStyle name="Millares 7 2" xfId="10"/>
    <cellStyle name="Moneda" xfId="25" builtinId="4"/>
    <cellStyle name="Moneda 2" xfId="15"/>
    <cellStyle name="Moneda 3" xfId="16"/>
    <cellStyle name="Moneda 3 2" xfId="13"/>
    <cellStyle name="Neutral" xfId="18" builtinId="28"/>
    <cellStyle name="Normal" xfId="0" builtinId="0"/>
    <cellStyle name="Normal 2 2" xfId="3"/>
    <cellStyle name="Normal 4" xfId="1"/>
    <cellStyle name="Normal 4 2" xfId="26"/>
    <cellStyle name="Normal 4 3" xfId="2"/>
    <cellStyle name="Normal 5 4" xfId="7"/>
    <cellStyle name="Normal 5 5" xfId="8"/>
    <cellStyle name="Normal_Hoja6" xfId="20"/>
    <cellStyle name="Normal_PROGRAMACION DE LA INVERSION POR PROYECTO Y ACTIVIDADES1" xfId="22"/>
    <cellStyle name="Porcentaje" xfId="4" builtinId="5"/>
    <cellStyle name="Porcentaje 2" xfId="12"/>
    <cellStyle name="Porcentual 7 2" xfId="11"/>
    <cellStyle name="Porcentual 7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35720</xdr:colOff>
      <xdr:row>36</xdr:row>
      <xdr:rowOff>11908</xdr:rowOff>
    </xdr:from>
    <xdr:to>
      <xdr:col>19</xdr:col>
      <xdr:colOff>2738437</xdr:colOff>
      <xdr:row>36</xdr:row>
      <xdr:rowOff>1547814</xdr:rowOff>
    </xdr:to>
    <xdr:pic>
      <xdr:nvPicPr>
        <xdr:cNvPr id="2"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4895" y="24986458"/>
          <a:ext cx="2702717" cy="1535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8</xdr:row>
      <xdr:rowOff>1028700</xdr:rowOff>
    </xdr:from>
    <xdr:to>
      <xdr:col>12</xdr:col>
      <xdr:colOff>0</xdr:colOff>
      <xdr:row>9</xdr:row>
      <xdr:rowOff>0</xdr:rowOff>
    </xdr:to>
    <xdr:sp macro="" textlink="">
      <xdr:nvSpPr>
        <xdr:cNvPr id="2" name="Oval 5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12</xdr:col>
      <xdr:colOff>0</xdr:colOff>
      <xdr:row>8</xdr:row>
      <xdr:rowOff>1028700</xdr:rowOff>
    </xdr:from>
    <xdr:to>
      <xdr:col>12</xdr:col>
      <xdr:colOff>0</xdr:colOff>
      <xdr:row>9</xdr:row>
      <xdr:rowOff>0</xdr:rowOff>
    </xdr:to>
    <xdr:sp macro="" textlink="">
      <xdr:nvSpPr>
        <xdr:cNvPr id="3" name="Oval 13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4" name="Oval 60">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5" name="Oval 61">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6" name="Oval 62">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7" name="Oval 63">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8" name="Oval 65">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9" name="Oval 66">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0" name="Oval 67">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1" name="Oval 68">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12"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3"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4"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5"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6"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7"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8"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9"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0"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1"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2"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3"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4"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5"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6"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27"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8"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9"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0"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1"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2"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3"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4"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35"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36"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7"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8"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9"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0"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1"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2"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43"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drea.Roa\Desktop\2017\PROGRAMACION%20DE%20METAS%20%20VP\AREAS\VERSION%20AJUSTADA%20%20METAS%20%20VP\Anexo%20%20Cronograma%20DSSA-Metas%20Prespuestal%20VP%20%202017.xl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89G7YU1H\CRONOGRAMA%20DE%20INVERSION%20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267IIZDU\plan%20de%20acci&#243;n%202016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Cronograma%20de%20Inversi&#243;n%202017\Cronograma%20de%20Inversi&#243;n%202017%20mantee%20inf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89G7YU1H\Cronograma%20de%20Inversi&#243;n%202017%20ADQUISICION%20INFORMATICA%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11-Prog%20Seg%20Proyectos/2017/PLANES/METAS%20PRESUPUESTALES%202017/ANEXOS/Anexo%20Cronograma%20de%20Inversion%202017%20%20Teleco-%20Metas%20%20Presupuestales%20%20VP%20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1810124\Documents\PATRICIA\2017\reportes\SEPTIEMBRE\DESAGREGADO%2030%20SE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11-Prog%20Seg%20Proyectos/2017/PLANES/PLAN%20DE%20ACCION/CRONOG%20INV/CONSOLIDADO%20CI/SOPORTES%20INICIAL/SSO/SANIDAD%20AEROP%20CRONOGRAMA%20DE%20INVERS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opia%20de%20SEGUIMIENTO%20EJECUCOIN%20PRESUPUESTAL%20MARZO%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 val="Hoja1"/>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DSSA"/>
      <sheetName val="metas  VP"/>
      <sheetName val="Hoja2"/>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ronograma de Inversión 2016"/>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ronograma de Inversión 2016"/>
      <sheetName val="Plan de Acción 2016"/>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6"/>
      <sheetName val="Hoja2"/>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7"/>
      <sheetName val="METAS VP"/>
      <sheetName val="Hoja2"/>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_EPG034_EjecucionPresupuesta"/>
      <sheetName val="REP_EPG034_EjecucionPresupu (2)"/>
    </sheetNames>
    <sheetDataSet>
      <sheetData sheetId="0">
        <row r="232">
          <cell r="W232">
            <v>73638890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SANIDAD"/>
      <sheetName val="Hoja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sheetNames>
    <sheetDataSet>
      <sheetData sheetId="0">
        <row r="5">
          <cell r="A5" t="str">
            <v>DIRECCIÓN REGIONAL ANTIOQUIA</v>
          </cell>
          <cell r="B5">
            <v>1443000000</v>
          </cell>
        </row>
        <row r="6">
          <cell r="A6" t="str">
            <v>DIRECCION REGIONAL ATLANTICO</v>
          </cell>
        </row>
        <row r="7">
          <cell r="A7" t="str">
            <v>DIRECCIONREGIONAL VALLE</v>
          </cell>
          <cell r="B7">
            <v>1720000000</v>
          </cell>
        </row>
        <row r="8">
          <cell r="A8" t="str">
            <v>DIRECCIÓN REGIONAL N DE SANTANDER</v>
          </cell>
          <cell r="B8">
            <v>1446000000</v>
          </cell>
        </row>
        <row r="9">
          <cell r="A9" t="str">
            <v>DIRECCION REGIONAL META</v>
          </cell>
          <cell r="B9">
            <v>1668619488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7" tint="0.39997558519241921"/>
    <pageSetUpPr fitToPage="1"/>
  </sheetPr>
  <dimension ref="B2:M98"/>
  <sheetViews>
    <sheetView zoomScale="60" zoomScaleNormal="60" workbookViewId="0">
      <selection activeCell="D25" sqref="D25"/>
    </sheetView>
  </sheetViews>
  <sheetFormatPr baseColWidth="10" defaultColWidth="11.5703125" defaultRowHeight="14.25" x14ac:dyDescent="0.25"/>
  <cols>
    <col min="1" max="1" width="1.7109375" style="15" customWidth="1"/>
    <col min="2" max="2" width="60.5703125" style="34" customWidth="1"/>
    <col min="3" max="3" width="46.85546875" style="34" customWidth="1"/>
    <col min="4" max="4" width="21.140625" style="15" customWidth="1"/>
    <col min="5" max="5" width="30.28515625" style="15" customWidth="1"/>
    <col min="6" max="6" width="26.85546875" style="36" customWidth="1"/>
    <col min="7" max="7" width="35.140625" style="36" customWidth="1"/>
    <col min="8" max="8" width="20.85546875" style="15" customWidth="1"/>
    <col min="9" max="9" width="25.28515625" style="15" customWidth="1"/>
    <col min="10" max="13" width="22.7109375" style="15" customWidth="1"/>
    <col min="14" max="14" width="21.28515625" style="15" customWidth="1"/>
    <col min="15" max="15" width="16" style="15" bestFit="1" customWidth="1"/>
    <col min="16" max="16" width="49" style="15" customWidth="1"/>
    <col min="17" max="260" width="11.5703125" style="15"/>
    <col min="261" max="261" width="1.7109375" style="15" customWidth="1"/>
    <col min="262" max="263" width="28.7109375" style="15" customWidth="1"/>
    <col min="264" max="264" width="22.85546875" style="15" bestFit="1" customWidth="1"/>
    <col min="265" max="266" width="40.140625" style="15" customWidth="1"/>
    <col min="267" max="267" width="27.28515625" style="15" customWidth="1"/>
    <col min="268" max="268" width="20.7109375" style="15" customWidth="1"/>
    <col min="269" max="269" width="22.42578125" style="15" customWidth="1"/>
    <col min="270" max="270" width="21.28515625" style="15" customWidth="1"/>
    <col min="271" max="271" width="16" style="15" bestFit="1" customWidth="1"/>
    <col min="272" max="272" width="49" style="15" customWidth="1"/>
    <col min="273" max="516" width="11.5703125" style="15"/>
    <col min="517" max="517" width="1.7109375" style="15" customWidth="1"/>
    <col min="518" max="519" width="28.7109375" style="15" customWidth="1"/>
    <col min="520" max="520" width="22.85546875" style="15" bestFit="1" customWidth="1"/>
    <col min="521" max="522" width="40.140625" style="15" customWidth="1"/>
    <col min="523" max="523" width="27.28515625" style="15" customWidth="1"/>
    <col min="524" max="524" width="20.7109375" style="15" customWidth="1"/>
    <col min="525" max="525" width="22.42578125" style="15" customWidth="1"/>
    <col min="526" max="526" width="21.28515625" style="15" customWidth="1"/>
    <col min="527" max="527" width="16" style="15" bestFit="1" customWidth="1"/>
    <col min="528" max="528" width="49" style="15" customWidth="1"/>
    <col min="529" max="772" width="11.5703125" style="15"/>
    <col min="773" max="773" width="1.7109375" style="15" customWidth="1"/>
    <col min="774" max="775" width="28.7109375" style="15" customWidth="1"/>
    <col min="776" max="776" width="22.85546875" style="15" bestFit="1" customWidth="1"/>
    <col min="777" max="778" width="40.140625" style="15" customWidth="1"/>
    <col min="779" max="779" width="27.28515625" style="15" customWidth="1"/>
    <col min="780" max="780" width="20.7109375" style="15" customWidth="1"/>
    <col min="781" max="781" width="22.42578125" style="15" customWidth="1"/>
    <col min="782" max="782" width="21.28515625" style="15" customWidth="1"/>
    <col min="783" max="783" width="16" style="15" bestFit="1" customWidth="1"/>
    <col min="784" max="784" width="49" style="15" customWidth="1"/>
    <col min="785" max="1028" width="11.5703125" style="15"/>
    <col min="1029" max="1029" width="1.7109375" style="15" customWidth="1"/>
    <col min="1030" max="1031" width="28.7109375" style="15" customWidth="1"/>
    <col min="1032" max="1032" width="22.85546875" style="15" bestFit="1" customWidth="1"/>
    <col min="1033" max="1034" width="40.140625" style="15" customWidth="1"/>
    <col min="1035" max="1035" width="27.28515625" style="15" customWidth="1"/>
    <col min="1036" max="1036" width="20.7109375" style="15" customWidth="1"/>
    <col min="1037" max="1037" width="22.42578125" style="15" customWidth="1"/>
    <col min="1038" max="1038" width="21.28515625" style="15" customWidth="1"/>
    <col min="1039" max="1039" width="16" style="15" bestFit="1" customWidth="1"/>
    <col min="1040" max="1040" width="49" style="15" customWidth="1"/>
    <col min="1041" max="1284" width="11.5703125" style="15"/>
    <col min="1285" max="1285" width="1.7109375" style="15" customWidth="1"/>
    <col min="1286" max="1287" width="28.7109375" style="15" customWidth="1"/>
    <col min="1288" max="1288" width="22.85546875" style="15" bestFit="1" customWidth="1"/>
    <col min="1289" max="1290" width="40.140625" style="15" customWidth="1"/>
    <col min="1291" max="1291" width="27.28515625" style="15" customWidth="1"/>
    <col min="1292" max="1292" width="20.7109375" style="15" customWidth="1"/>
    <col min="1293" max="1293" width="22.42578125" style="15" customWidth="1"/>
    <col min="1294" max="1294" width="21.28515625" style="15" customWidth="1"/>
    <col min="1295" max="1295" width="16" style="15" bestFit="1" customWidth="1"/>
    <col min="1296" max="1296" width="49" style="15" customWidth="1"/>
    <col min="1297" max="1540" width="11.5703125" style="15"/>
    <col min="1541" max="1541" width="1.7109375" style="15" customWidth="1"/>
    <col min="1542" max="1543" width="28.7109375" style="15" customWidth="1"/>
    <col min="1544" max="1544" width="22.85546875" style="15" bestFit="1" customWidth="1"/>
    <col min="1545" max="1546" width="40.140625" style="15" customWidth="1"/>
    <col min="1547" max="1547" width="27.28515625" style="15" customWidth="1"/>
    <col min="1548" max="1548" width="20.7109375" style="15" customWidth="1"/>
    <col min="1549" max="1549" width="22.42578125" style="15" customWidth="1"/>
    <col min="1550" max="1550" width="21.28515625" style="15" customWidth="1"/>
    <col min="1551" max="1551" width="16" style="15" bestFit="1" customWidth="1"/>
    <col min="1552" max="1552" width="49" style="15" customWidth="1"/>
    <col min="1553" max="1796" width="11.5703125" style="15"/>
    <col min="1797" max="1797" width="1.7109375" style="15" customWidth="1"/>
    <col min="1798" max="1799" width="28.7109375" style="15" customWidth="1"/>
    <col min="1800" max="1800" width="22.85546875" style="15" bestFit="1" customWidth="1"/>
    <col min="1801" max="1802" width="40.140625" style="15" customWidth="1"/>
    <col min="1803" max="1803" width="27.28515625" style="15" customWidth="1"/>
    <col min="1804" max="1804" width="20.7109375" style="15" customWidth="1"/>
    <col min="1805" max="1805" width="22.42578125" style="15" customWidth="1"/>
    <col min="1806" max="1806" width="21.28515625" style="15" customWidth="1"/>
    <col min="1807" max="1807" width="16" style="15" bestFit="1" customWidth="1"/>
    <col min="1808" max="1808" width="49" style="15" customWidth="1"/>
    <col min="1809" max="2052" width="11.5703125" style="15"/>
    <col min="2053" max="2053" width="1.7109375" style="15" customWidth="1"/>
    <col min="2054" max="2055" width="28.7109375" style="15" customWidth="1"/>
    <col min="2056" max="2056" width="22.85546875" style="15" bestFit="1" customWidth="1"/>
    <col min="2057" max="2058" width="40.140625" style="15" customWidth="1"/>
    <col min="2059" max="2059" width="27.28515625" style="15" customWidth="1"/>
    <col min="2060" max="2060" width="20.7109375" style="15" customWidth="1"/>
    <col min="2061" max="2061" width="22.42578125" style="15" customWidth="1"/>
    <col min="2062" max="2062" width="21.28515625" style="15" customWidth="1"/>
    <col min="2063" max="2063" width="16" style="15" bestFit="1" customWidth="1"/>
    <col min="2064" max="2064" width="49" style="15" customWidth="1"/>
    <col min="2065" max="2308" width="11.5703125" style="15"/>
    <col min="2309" max="2309" width="1.7109375" style="15" customWidth="1"/>
    <col min="2310" max="2311" width="28.7109375" style="15" customWidth="1"/>
    <col min="2312" max="2312" width="22.85546875" style="15" bestFit="1" customWidth="1"/>
    <col min="2313" max="2314" width="40.140625" style="15" customWidth="1"/>
    <col min="2315" max="2315" width="27.28515625" style="15" customWidth="1"/>
    <col min="2316" max="2316" width="20.7109375" style="15" customWidth="1"/>
    <col min="2317" max="2317" width="22.42578125" style="15" customWidth="1"/>
    <col min="2318" max="2318" width="21.28515625" style="15" customWidth="1"/>
    <col min="2319" max="2319" width="16" style="15" bestFit="1" customWidth="1"/>
    <col min="2320" max="2320" width="49" style="15" customWidth="1"/>
    <col min="2321" max="2564" width="11.5703125" style="15"/>
    <col min="2565" max="2565" width="1.7109375" style="15" customWidth="1"/>
    <col min="2566" max="2567" width="28.7109375" style="15" customWidth="1"/>
    <col min="2568" max="2568" width="22.85546875" style="15" bestFit="1" customWidth="1"/>
    <col min="2569" max="2570" width="40.140625" style="15" customWidth="1"/>
    <col min="2571" max="2571" width="27.28515625" style="15" customWidth="1"/>
    <col min="2572" max="2572" width="20.7109375" style="15" customWidth="1"/>
    <col min="2573" max="2573" width="22.42578125" style="15" customWidth="1"/>
    <col min="2574" max="2574" width="21.28515625" style="15" customWidth="1"/>
    <col min="2575" max="2575" width="16" style="15" bestFit="1" customWidth="1"/>
    <col min="2576" max="2576" width="49" style="15" customWidth="1"/>
    <col min="2577" max="2820" width="11.5703125" style="15"/>
    <col min="2821" max="2821" width="1.7109375" style="15" customWidth="1"/>
    <col min="2822" max="2823" width="28.7109375" style="15" customWidth="1"/>
    <col min="2824" max="2824" width="22.85546875" style="15" bestFit="1" customWidth="1"/>
    <col min="2825" max="2826" width="40.140625" style="15" customWidth="1"/>
    <col min="2827" max="2827" width="27.28515625" style="15" customWidth="1"/>
    <col min="2828" max="2828" width="20.7109375" style="15" customWidth="1"/>
    <col min="2829" max="2829" width="22.42578125" style="15" customWidth="1"/>
    <col min="2830" max="2830" width="21.28515625" style="15" customWidth="1"/>
    <col min="2831" max="2831" width="16" style="15" bestFit="1" customWidth="1"/>
    <col min="2832" max="2832" width="49" style="15" customWidth="1"/>
    <col min="2833" max="3076" width="11.5703125" style="15"/>
    <col min="3077" max="3077" width="1.7109375" style="15" customWidth="1"/>
    <col min="3078" max="3079" width="28.7109375" style="15" customWidth="1"/>
    <col min="3080" max="3080" width="22.85546875" style="15" bestFit="1" customWidth="1"/>
    <col min="3081" max="3082" width="40.140625" style="15" customWidth="1"/>
    <col min="3083" max="3083" width="27.28515625" style="15" customWidth="1"/>
    <col min="3084" max="3084" width="20.7109375" style="15" customWidth="1"/>
    <col min="3085" max="3085" width="22.42578125" style="15" customWidth="1"/>
    <col min="3086" max="3086" width="21.28515625" style="15" customWidth="1"/>
    <col min="3087" max="3087" width="16" style="15" bestFit="1" customWidth="1"/>
    <col min="3088" max="3088" width="49" style="15" customWidth="1"/>
    <col min="3089" max="3332" width="11.5703125" style="15"/>
    <col min="3333" max="3333" width="1.7109375" style="15" customWidth="1"/>
    <col min="3334" max="3335" width="28.7109375" style="15" customWidth="1"/>
    <col min="3336" max="3336" width="22.85546875" style="15" bestFit="1" customWidth="1"/>
    <col min="3337" max="3338" width="40.140625" style="15" customWidth="1"/>
    <col min="3339" max="3339" width="27.28515625" style="15" customWidth="1"/>
    <col min="3340" max="3340" width="20.7109375" style="15" customWidth="1"/>
    <col min="3341" max="3341" width="22.42578125" style="15" customWidth="1"/>
    <col min="3342" max="3342" width="21.28515625" style="15" customWidth="1"/>
    <col min="3343" max="3343" width="16" style="15" bestFit="1" customWidth="1"/>
    <col min="3344" max="3344" width="49" style="15" customWidth="1"/>
    <col min="3345" max="3588" width="11.5703125" style="15"/>
    <col min="3589" max="3589" width="1.7109375" style="15" customWidth="1"/>
    <col min="3590" max="3591" width="28.7109375" style="15" customWidth="1"/>
    <col min="3592" max="3592" width="22.85546875" style="15" bestFit="1" customWidth="1"/>
    <col min="3593" max="3594" width="40.140625" style="15" customWidth="1"/>
    <col min="3595" max="3595" width="27.28515625" style="15" customWidth="1"/>
    <col min="3596" max="3596" width="20.7109375" style="15" customWidth="1"/>
    <col min="3597" max="3597" width="22.42578125" style="15" customWidth="1"/>
    <col min="3598" max="3598" width="21.28515625" style="15" customWidth="1"/>
    <col min="3599" max="3599" width="16" style="15" bestFit="1" customWidth="1"/>
    <col min="3600" max="3600" width="49" style="15" customWidth="1"/>
    <col min="3601" max="3844" width="11.5703125" style="15"/>
    <col min="3845" max="3845" width="1.7109375" style="15" customWidth="1"/>
    <col min="3846" max="3847" width="28.7109375" style="15" customWidth="1"/>
    <col min="3848" max="3848" width="22.85546875" style="15" bestFit="1" customWidth="1"/>
    <col min="3849" max="3850" width="40.140625" style="15" customWidth="1"/>
    <col min="3851" max="3851" width="27.28515625" style="15" customWidth="1"/>
    <col min="3852" max="3852" width="20.7109375" style="15" customWidth="1"/>
    <col min="3853" max="3853" width="22.42578125" style="15" customWidth="1"/>
    <col min="3854" max="3854" width="21.28515625" style="15" customWidth="1"/>
    <col min="3855" max="3855" width="16" style="15" bestFit="1" customWidth="1"/>
    <col min="3856" max="3856" width="49" style="15" customWidth="1"/>
    <col min="3857" max="4100" width="11.5703125" style="15"/>
    <col min="4101" max="4101" width="1.7109375" style="15" customWidth="1"/>
    <col min="4102" max="4103" width="28.7109375" style="15" customWidth="1"/>
    <col min="4104" max="4104" width="22.85546875" style="15" bestFit="1" customWidth="1"/>
    <col min="4105" max="4106" width="40.140625" style="15" customWidth="1"/>
    <col min="4107" max="4107" width="27.28515625" style="15" customWidth="1"/>
    <col min="4108" max="4108" width="20.7109375" style="15" customWidth="1"/>
    <col min="4109" max="4109" width="22.42578125" style="15" customWidth="1"/>
    <col min="4110" max="4110" width="21.28515625" style="15" customWidth="1"/>
    <col min="4111" max="4111" width="16" style="15" bestFit="1" customWidth="1"/>
    <col min="4112" max="4112" width="49" style="15" customWidth="1"/>
    <col min="4113" max="4356" width="11.5703125" style="15"/>
    <col min="4357" max="4357" width="1.7109375" style="15" customWidth="1"/>
    <col min="4358" max="4359" width="28.7109375" style="15" customWidth="1"/>
    <col min="4360" max="4360" width="22.85546875" style="15" bestFit="1" customWidth="1"/>
    <col min="4361" max="4362" width="40.140625" style="15" customWidth="1"/>
    <col min="4363" max="4363" width="27.28515625" style="15" customWidth="1"/>
    <col min="4364" max="4364" width="20.7109375" style="15" customWidth="1"/>
    <col min="4365" max="4365" width="22.42578125" style="15" customWidth="1"/>
    <col min="4366" max="4366" width="21.28515625" style="15" customWidth="1"/>
    <col min="4367" max="4367" width="16" style="15" bestFit="1" customWidth="1"/>
    <col min="4368" max="4368" width="49" style="15" customWidth="1"/>
    <col min="4369" max="4612" width="11.5703125" style="15"/>
    <col min="4613" max="4613" width="1.7109375" style="15" customWidth="1"/>
    <col min="4614" max="4615" width="28.7109375" style="15" customWidth="1"/>
    <col min="4616" max="4616" width="22.85546875" style="15" bestFit="1" customWidth="1"/>
    <col min="4617" max="4618" width="40.140625" style="15" customWidth="1"/>
    <col min="4619" max="4619" width="27.28515625" style="15" customWidth="1"/>
    <col min="4620" max="4620" width="20.7109375" style="15" customWidth="1"/>
    <col min="4621" max="4621" width="22.42578125" style="15" customWidth="1"/>
    <col min="4622" max="4622" width="21.28515625" style="15" customWidth="1"/>
    <col min="4623" max="4623" width="16" style="15" bestFit="1" customWidth="1"/>
    <col min="4624" max="4624" width="49" style="15" customWidth="1"/>
    <col min="4625" max="4868" width="11.5703125" style="15"/>
    <col min="4869" max="4869" width="1.7109375" style="15" customWidth="1"/>
    <col min="4870" max="4871" width="28.7109375" style="15" customWidth="1"/>
    <col min="4872" max="4872" width="22.85546875" style="15" bestFit="1" customWidth="1"/>
    <col min="4873" max="4874" width="40.140625" style="15" customWidth="1"/>
    <col min="4875" max="4875" width="27.28515625" style="15" customWidth="1"/>
    <col min="4876" max="4876" width="20.7109375" style="15" customWidth="1"/>
    <col min="4877" max="4877" width="22.42578125" style="15" customWidth="1"/>
    <col min="4878" max="4878" width="21.28515625" style="15" customWidth="1"/>
    <col min="4879" max="4879" width="16" style="15" bestFit="1" customWidth="1"/>
    <col min="4880" max="4880" width="49" style="15" customWidth="1"/>
    <col min="4881" max="5124" width="11.5703125" style="15"/>
    <col min="5125" max="5125" width="1.7109375" style="15" customWidth="1"/>
    <col min="5126" max="5127" width="28.7109375" style="15" customWidth="1"/>
    <col min="5128" max="5128" width="22.85546875" style="15" bestFit="1" customWidth="1"/>
    <col min="5129" max="5130" width="40.140625" style="15" customWidth="1"/>
    <col min="5131" max="5131" width="27.28515625" style="15" customWidth="1"/>
    <col min="5132" max="5132" width="20.7109375" style="15" customWidth="1"/>
    <col min="5133" max="5133" width="22.42578125" style="15" customWidth="1"/>
    <col min="5134" max="5134" width="21.28515625" style="15" customWidth="1"/>
    <col min="5135" max="5135" width="16" style="15" bestFit="1" customWidth="1"/>
    <col min="5136" max="5136" width="49" style="15" customWidth="1"/>
    <col min="5137" max="5380" width="11.5703125" style="15"/>
    <col min="5381" max="5381" width="1.7109375" style="15" customWidth="1"/>
    <col min="5382" max="5383" width="28.7109375" style="15" customWidth="1"/>
    <col min="5384" max="5384" width="22.85546875" style="15" bestFit="1" customWidth="1"/>
    <col min="5385" max="5386" width="40.140625" style="15" customWidth="1"/>
    <col min="5387" max="5387" width="27.28515625" style="15" customWidth="1"/>
    <col min="5388" max="5388" width="20.7109375" style="15" customWidth="1"/>
    <col min="5389" max="5389" width="22.42578125" style="15" customWidth="1"/>
    <col min="5390" max="5390" width="21.28515625" style="15" customWidth="1"/>
    <col min="5391" max="5391" width="16" style="15" bestFit="1" customWidth="1"/>
    <col min="5392" max="5392" width="49" style="15" customWidth="1"/>
    <col min="5393" max="5636" width="11.5703125" style="15"/>
    <col min="5637" max="5637" width="1.7109375" style="15" customWidth="1"/>
    <col min="5638" max="5639" width="28.7109375" style="15" customWidth="1"/>
    <col min="5640" max="5640" width="22.85546875" style="15" bestFit="1" customWidth="1"/>
    <col min="5641" max="5642" width="40.140625" style="15" customWidth="1"/>
    <col min="5643" max="5643" width="27.28515625" style="15" customWidth="1"/>
    <col min="5644" max="5644" width="20.7109375" style="15" customWidth="1"/>
    <col min="5645" max="5645" width="22.42578125" style="15" customWidth="1"/>
    <col min="5646" max="5646" width="21.28515625" style="15" customWidth="1"/>
    <col min="5647" max="5647" width="16" style="15" bestFit="1" customWidth="1"/>
    <col min="5648" max="5648" width="49" style="15" customWidth="1"/>
    <col min="5649" max="5892" width="11.5703125" style="15"/>
    <col min="5893" max="5893" width="1.7109375" style="15" customWidth="1"/>
    <col min="5894" max="5895" width="28.7109375" style="15" customWidth="1"/>
    <col min="5896" max="5896" width="22.85546875" style="15" bestFit="1" customWidth="1"/>
    <col min="5897" max="5898" width="40.140625" style="15" customWidth="1"/>
    <col min="5899" max="5899" width="27.28515625" style="15" customWidth="1"/>
    <col min="5900" max="5900" width="20.7109375" style="15" customWidth="1"/>
    <col min="5901" max="5901" width="22.42578125" style="15" customWidth="1"/>
    <col min="5902" max="5902" width="21.28515625" style="15" customWidth="1"/>
    <col min="5903" max="5903" width="16" style="15" bestFit="1" customWidth="1"/>
    <col min="5904" max="5904" width="49" style="15" customWidth="1"/>
    <col min="5905" max="6148" width="11.5703125" style="15"/>
    <col min="6149" max="6149" width="1.7109375" style="15" customWidth="1"/>
    <col min="6150" max="6151" width="28.7109375" style="15" customWidth="1"/>
    <col min="6152" max="6152" width="22.85546875" style="15" bestFit="1" customWidth="1"/>
    <col min="6153" max="6154" width="40.140625" style="15" customWidth="1"/>
    <col min="6155" max="6155" width="27.28515625" style="15" customWidth="1"/>
    <col min="6156" max="6156" width="20.7109375" style="15" customWidth="1"/>
    <col min="6157" max="6157" width="22.42578125" style="15" customWidth="1"/>
    <col min="6158" max="6158" width="21.28515625" style="15" customWidth="1"/>
    <col min="6159" max="6159" width="16" style="15" bestFit="1" customWidth="1"/>
    <col min="6160" max="6160" width="49" style="15" customWidth="1"/>
    <col min="6161" max="6404" width="11.5703125" style="15"/>
    <col min="6405" max="6405" width="1.7109375" style="15" customWidth="1"/>
    <col min="6406" max="6407" width="28.7109375" style="15" customWidth="1"/>
    <col min="6408" max="6408" width="22.85546875" style="15" bestFit="1" customWidth="1"/>
    <col min="6409" max="6410" width="40.140625" style="15" customWidth="1"/>
    <col min="6411" max="6411" width="27.28515625" style="15" customWidth="1"/>
    <col min="6412" max="6412" width="20.7109375" style="15" customWidth="1"/>
    <col min="6413" max="6413" width="22.42578125" style="15" customWidth="1"/>
    <col min="6414" max="6414" width="21.28515625" style="15" customWidth="1"/>
    <col min="6415" max="6415" width="16" style="15" bestFit="1" customWidth="1"/>
    <col min="6416" max="6416" width="49" style="15" customWidth="1"/>
    <col min="6417" max="6660" width="11.5703125" style="15"/>
    <col min="6661" max="6661" width="1.7109375" style="15" customWidth="1"/>
    <col min="6662" max="6663" width="28.7109375" style="15" customWidth="1"/>
    <col min="6664" max="6664" width="22.85546875" style="15" bestFit="1" customWidth="1"/>
    <col min="6665" max="6666" width="40.140625" style="15" customWidth="1"/>
    <col min="6667" max="6667" width="27.28515625" style="15" customWidth="1"/>
    <col min="6668" max="6668" width="20.7109375" style="15" customWidth="1"/>
    <col min="6669" max="6669" width="22.42578125" style="15" customWidth="1"/>
    <col min="6670" max="6670" width="21.28515625" style="15" customWidth="1"/>
    <col min="6671" max="6671" width="16" style="15" bestFit="1" customWidth="1"/>
    <col min="6672" max="6672" width="49" style="15" customWidth="1"/>
    <col min="6673" max="6916" width="11.5703125" style="15"/>
    <col min="6917" max="6917" width="1.7109375" style="15" customWidth="1"/>
    <col min="6918" max="6919" width="28.7109375" style="15" customWidth="1"/>
    <col min="6920" max="6920" width="22.85546875" style="15" bestFit="1" customWidth="1"/>
    <col min="6921" max="6922" width="40.140625" style="15" customWidth="1"/>
    <col min="6923" max="6923" width="27.28515625" style="15" customWidth="1"/>
    <col min="6924" max="6924" width="20.7109375" style="15" customWidth="1"/>
    <col min="6925" max="6925" width="22.42578125" style="15" customWidth="1"/>
    <col min="6926" max="6926" width="21.28515625" style="15" customWidth="1"/>
    <col min="6927" max="6927" width="16" style="15" bestFit="1" customWidth="1"/>
    <col min="6928" max="6928" width="49" style="15" customWidth="1"/>
    <col min="6929" max="7172" width="11.5703125" style="15"/>
    <col min="7173" max="7173" width="1.7109375" style="15" customWidth="1"/>
    <col min="7174" max="7175" width="28.7109375" style="15" customWidth="1"/>
    <col min="7176" max="7176" width="22.85546875" style="15" bestFit="1" customWidth="1"/>
    <col min="7177" max="7178" width="40.140625" style="15" customWidth="1"/>
    <col min="7179" max="7179" width="27.28515625" style="15" customWidth="1"/>
    <col min="7180" max="7180" width="20.7109375" style="15" customWidth="1"/>
    <col min="7181" max="7181" width="22.42578125" style="15" customWidth="1"/>
    <col min="7182" max="7182" width="21.28515625" style="15" customWidth="1"/>
    <col min="7183" max="7183" width="16" style="15" bestFit="1" customWidth="1"/>
    <col min="7184" max="7184" width="49" style="15" customWidth="1"/>
    <col min="7185" max="7428" width="11.5703125" style="15"/>
    <col min="7429" max="7429" width="1.7109375" style="15" customWidth="1"/>
    <col min="7430" max="7431" width="28.7109375" style="15" customWidth="1"/>
    <col min="7432" max="7432" width="22.85546875" style="15" bestFit="1" customWidth="1"/>
    <col min="7433" max="7434" width="40.140625" style="15" customWidth="1"/>
    <col min="7435" max="7435" width="27.28515625" style="15" customWidth="1"/>
    <col min="7436" max="7436" width="20.7109375" style="15" customWidth="1"/>
    <col min="7437" max="7437" width="22.42578125" style="15" customWidth="1"/>
    <col min="7438" max="7438" width="21.28515625" style="15" customWidth="1"/>
    <col min="7439" max="7439" width="16" style="15" bestFit="1" customWidth="1"/>
    <col min="7440" max="7440" width="49" style="15" customWidth="1"/>
    <col min="7441" max="7684" width="11.5703125" style="15"/>
    <col min="7685" max="7685" width="1.7109375" style="15" customWidth="1"/>
    <col min="7686" max="7687" width="28.7109375" style="15" customWidth="1"/>
    <col min="7688" max="7688" width="22.85546875" style="15" bestFit="1" customWidth="1"/>
    <col min="7689" max="7690" width="40.140625" style="15" customWidth="1"/>
    <col min="7691" max="7691" width="27.28515625" style="15" customWidth="1"/>
    <col min="7692" max="7692" width="20.7109375" style="15" customWidth="1"/>
    <col min="7693" max="7693" width="22.42578125" style="15" customWidth="1"/>
    <col min="7694" max="7694" width="21.28515625" style="15" customWidth="1"/>
    <col min="7695" max="7695" width="16" style="15" bestFit="1" customWidth="1"/>
    <col min="7696" max="7696" width="49" style="15" customWidth="1"/>
    <col min="7697" max="7940" width="11.5703125" style="15"/>
    <col min="7941" max="7941" width="1.7109375" style="15" customWidth="1"/>
    <col min="7942" max="7943" width="28.7109375" style="15" customWidth="1"/>
    <col min="7944" max="7944" width="22.85546875" style="15" bestFit="1" customWidth="1"/>
    <col min="7945" max="7946" width="40.140625" style="15" customWidth="1"/>
    <col min="7947" max="7947" width="27.28515625" style="15" customWidth="1"/>
    <col min="7948" max="7948" width="20.7109375" style="15" customWidth="1"/>
    <col min="7949" max="7949" width="22.42578125" style="15" customWidth="1"/>
    <col min="7950" max="7950" width="21.28515625" style="15" customWidth="1"/>
    <col min="7951" max="7951" width="16" style="15" bestFit="1" customWidth="1"/>
    <col min="7952" max="7952" width="49" style="15" customWidth="1"/>
    <col min="7953" max="8196" width="11.5703125" style="15"/>
    <col min="8197" max="8197" width="1.7109375" style="15" customWidth="1"/>
    <col min="8198" max="8199" width="28.7109375" style="15" customWidth="1"/>
    <col min="8200" max="8200" width="22.85546875" style="15" bestFit="1" customWidth="1"/>
    <col min="8201" max="8202" width="40.140625" style="15" customWidth="1"/>
    <col min="8203" max="8203" width="27.28515625" style="15" customWidth="1"/>
    <col min="8204" max="8204" width="20.7109375" style="15" customWidth="1"/>
    <col min="8205" max="8205" width="22.42578125" style="15" customWidth="1"/>
    <col min="8206" max="8206" width="21.28515625" style="15" customWidth="1"/>
    <col min="8207" max="8207" width="16" style="15" bestFit="1" customWidth="1"/>
    <col min="8208" max="8208" width="49" style="15" customWidth="1"/>
    <col min="8209" max="8452" width="11.5703125" style="15"/>
    <col min="8453" max="8453" width="1.7109375" style="15" customWidth="1"/>
    <col min="8454" max="8455" width="28.7109375" style="15" customWidth="1"/>
    <col min="8456" max="8456" width="22.85546875" style="15" bestFit="1" customWidth="1"/>
    <col min="8457" max="8458" width="40.140625" style="15" customWidth="1"/>
    <col min="8459" max="8459" width="27.28515625" style="15" customWidth="1"/>
    <col min="8460" max="8460" width="20.7109375" style="15" customWidth="1"/>
    <col min="8461" max="8461" width="22.42578125" style="15" customWidth="1"/>
    <col min="8462" max="8462" width="21.28515625" style="15" customWidth="1"/>
    <col min="8463" max="8463" width="16" style="15" bestFit="1" customWidth="1"/>
    <col min="8464" max="8464" width="49" style="15" customWidth="1"/>
    <col min="8465" max="8708" width="11.5703125" style="15"/>
    <col min="8709" max="8709" width="1.7109375" style="15" customWidth="1"/>
    <col min="8710" max="8711" width="28.7109375" style="15" customWidth="1"/>
    <col min="8712" max="8712" width="22.85546875" style="15" bestFit="1" customWidth="1"/>
    <col min="8713" max="8714" width="40.140625" style="15" customWidth="1"/>
    <col min="8715" max="8715" width="27.28515625" style="15" customWidth="1"/>
    <col min="8716" max="8716" width="20.7109375" style="15" customWidth="1"/>
    <col min="8717" max="8717" width="22.42578125" style="15" customWidth="1"/>
    <col min="8718" max="8718" width="21.28515625" style="15" customWidth="1"/>
    <col min="8719" max="8719" width="16" style="15" bestFit="1" customWidth="1"/>
    <col min="8720" max="8720" width="49" style="15" customWidth="1"/>
    <col min="8721" max="8964" width="11.5703125" style="15"/>
    <col min="8965" max="8965" width="1.7109375" style="15" customWidth="1"/>
    <col min="8966" max="8967" width="28.7109375" style="15" customWidth="1"/>
    <col min="8968" max="8968" width="22.85546875" style="15" bestFit="1" customWidth="1"/>
    <col min="8969" max="8970" width="40.140625" style="15" customWidth="1"/>
    <col min="8971" max="8971" width="27.28515625" style="15" customWidth="1"/>
    <col min="8972" max="8972" width="20.7109375" style="15" customWidth="1"/>
    <col min="8973" max="8973" width="22.42578125" style="15" customWidth="1"/>
    <col min="8974" max="8974" width="21.28515625" style="15" customWidth="1"/>
    <col min="8975" max="8975" width="16" style="15" bestFit="1" customWidth="1"/>
    <col min="8976" max="8976" width="49" style="15" customWidth="1"/>
    <col min="8977" max="9220" width="11.5703125" style="15"/>
    <col min="9221" max="9221" width="1.7109375" style="15" customWidth="1"/>
    <col min="9222" max="9223" width="28.7109375" style="15" customWidth="1"/>
    <col min="9224" max="9224" width="22.85546875" style="15" bestFit="1" customWidth="1"/>
    <col min="9225" max="9226" width="40.140625" style="15" customWidth="1"/>
    <col min="9227" max="9227" width="27.28515625" style="15" customWidth="1"/>
    <col min="9228" max="9228" width="20.7109375" style="15" customWidth="1"/>
    <col min="9229" max="9229" width="22.42578125" style="15" customWidth="1"/>
    <col min="9230" max="9230" width="21.28515625" style="15" customWidth="1"/>
    <col min="9231" max="9231" width="16" style="15" bestFit="1" customWidth="1"/>
    <col min="9232" max="9232" width="49" style="15" customWidth="1"/>
    <col min="9233" max="9476" width="11.5703125" style="15"/>
    <col min="9477" max="9477" width="1.7109375" style="15" customWidth="1"/>
    <col min="9478" max="9479" width="28.7109375" style="15" customWidth="1"/>
    <col min="9480" max="9480" width="22.85546875" style="15" bestFit="1" customWidth="1"/>
    <col min="9481" max="9482" width="40.140625" style="15" customWidth="1"/>
    <col min="9483" max="9483" width="27.28515625" style="15" customWidth="1"/>
    <col min="9484" max="9484" width="20.7109375" style="15" customWidth="1"/>
    <col min="9485" max="9485" width="22.42578125" style="15" customWidth="1"/>
    <col min="9486" max="9486" width="21.28515625" style="15" customWidth="1"/>
    <col min="9487" max="9487" width="16" style="15" bestFit="1" customWidth="1"/>
    <col min="9488" max="9488" width="49" style="15" customWidth="1"/>
    <col min="9489" max="9732" width="11.5703125" style="15"/>
    <col min="9733" max="9733" width="1.7109375" style="15" customWidth="1"/>
    <col min="9734" max="9735" width="28.7109375" style="15" customWidth="1"/>
    <col min="9736" max="9736" width="22.85546875" style="15" bestFit="1" customWidth="1"/>
    <col min="9737" max="9738" width="40.140625" style="15" customWidth="1"/>
    <col min="9739" max="9739" width="27.28515625" style="15" customWidth="1"/>
    <col min="9740" max="9740" width="20.7109375" style="15" customWidth="1"/>
    <col min="9741" max="9741" width="22.42578125" style="15" customWidth="1"/>
    <col min="9742" max="9742" width="21.28515625" style="15" customWidth="1"/>
    <col min="9743" max="9743" width="16" style="15" bestFit="1" customWidth="1"/>
    <col min="9744" max="9744" width="49" style="15" customWidth="1"/>
    <col min="9745" max="9988" width="11.5703125" style="15"/>
    <col min="9989" max="9989" width="1.7109375" style="15" customWidth="1"/>
    <col min="9990" max="9991" width="28.7109375" style="15" customWidth="1"/>
    <col min="9992" max="9992" width="22.85546875" style="15" bestFit="1" customWidth="1"/>
    <col min="9993" max="9994" width="40.140625" style="15" customWidth="1"/>
    <col min="9995" max="9995" width="27.28515625" style="15" customWidth="1"/>
    <col min="9996" max="9996" width="20.7109375" style="15" customWidth="1"/>
    <col min="9997" max="9997" width="22.42578125" style="15" customWidth="1"/>
    <col min="9998" max="9998" width="21.28515625" style="15" customWidth="1"/>
    <col min="9999" max="9999" width="16" style="15" bestFit="1" customWidth="1"/>
    <col min="10000" max="10000" width="49" style="15" customWidth="1"/>
    <col min="10001" max="10244" width="11.5703125" style="15"/>
    <col min="10245" max="10245" width="1.7109375" style="15" customWidth="1"/>
    <col min="10246" max="10247" width="28.7109375" style="15" customWidth="1"/>
    <col min="10248" max="10248" width="22.85546875" style="15" bestFit="1" customWidth="1"/>
    <col min="10249" max="10250" width="40.140625" style="15" customWidth="1"/>
    <col min="10251" max="10251" width="27.28515625" style="15" customWidth="1"/>
    <col min="10252" max="10252" width="20.7109375" style="15" customWidth="1"/>
    <col min="10253" max="10253" width="22.42578125" style="15" customWidth="1"/>
    <col min="10254" max="10254" width="21.28515625" style="15" customWidth="1"/>
    <col min="10255" max="10255" width="16" style="15" bestFit="1" customWidth="1"/>
    <col min="10256" max="10256" width="49" style="15" customWidth="1"/>
    <col min="10257" max="10500" width="11.5703125" style="15"/>
    <col min="10501" max="10501" width="1.7109375" style="15" customWidth="1"/>
    <col min="10502" max="10503" width="28.7109375" style="15" customWidth="1"/>
    <col min="10504" max="10504" width="22.85546875" style="15" bestFit="1" customWidth="1"/>
    <col min="10505" max="10506" width="40.140625" style="15" customWidth="1"/>
    <col min="10507" max="10507" width="27.28515625" style="15" customWidth="1"/>
    <col min="10508" max="10508" width="20.7109375" style="15" customWidth="1"/>
    <col min="10509" max="10509" width="22.42578125" style="15" customWidth="1"/>
    <col min="10510" max="10510" width="21.28515625" style="15" customWidth="1"/>
    <col min="10511" max="10511" width="16" style="15" bestFit="1" customWidth="1"/>
    <col min="10512" max="10512" width="49" style="15" customWidth="1"/>
    <col min="10513" max="10756" width="11.5703125" style="15"/>
    <col min="10757" max="10757" width="1.7109375" style="15" customWidth="1"/>
    <col min="10758" max="10759" width="28.7109375" style="15" customWidth="1"/>
    <col min="10760" max="10760" width="22.85546875" style="15" bestFit="1" customWidth="1"/>
    <col min="10761" max="10762" width="40.140625" style="15" customWidth="1"/>
    <col min="10763" max="10763" width="27.28515625" style="15" customWidth="1"/>
    <col min="10764" max="10764" width="20.7109375" style="15" customWidth="1"/>
    <col min="10765" max="10765" width="22.42578125" style="15" customWidth="1"/>
    <col min="10766" max="10766" width="21.28515625" style="15" customWidth="1"/>
    <col min="10767" max="10767" width="16" style="15" bestFit="1" customWidth="1"/>
    <col min="10768" max="10768" width="49" style="15" customWidth="1"/>
    <col min="10769" max="11012" width="11.5703125" style="15"/>
    <col min="11013" max="11013" width="1.7109375" style="15" customWidth="1"/>
    <col min="11014" max="11015" width="28.7109375" style="15" customWidth="1"/>
    <col min="11016" max="11016" width="22.85546875" style="15" bestFit="1" customWidth="1"/>
    <col min="11017" max="11018" width="40.140625" style="15" customWidth="1"/>
    <col min="11019" max="11019" width="27.28515625" style="15" customWidth="1"/>
    <col min="11020" max="11020" width="20.7109375" style="15" customWidth="1"/>
    <col min="11021" max="11021" width="22.42578125" style="15" customWidth="1"/>
    <col min="11022" max="11022" width="21.28515625" style="15" customWidth="1"/>
    <col min="11023" max="11023" width="16" style="15" bestFit="1" customWidth="1"/>
    <col min="11024" max="11024" width="49" style="15" customWidth="1"/>
    <col min="11025" max="11268" width="11.5703125" style="15"/>
    <col min="11269" max="11269" width="1.7109375" style="15" customWidth="1"/>
    <col min="11270" max="11271" width="28.7109375" style="15" customWidth="1"/>
    <col min="11272" max="11272" width="22.85546875" style="15" bestFit="1" customWidth="1"/>
    <col min="11273" max="11274" width="40.140625" style="15" customWidth="1"/>
    <col min="11275" max="11275" width="27.28515625" style="15" customWidth="1"/>
    <col min="11276" max="11276" width="20.7109375" style="15" customWidth="1"/>
    <col min="11277" max="11277" width="22.42578125" style="15" customWidth="1"/>
    <col min="11278" max="11278" width="21.28515625" style="15" customWidth="1"/>
    <col min="11279" max="11279" width="16" style="15" bestFit="1" customWidth="1"/>
    <col min="11280" max="11280" width="49" style="15" customWidth="1"/>
    <col min="11281" max="11524" width="11.5703125" style="15"/>
    <col min="11525" max="11525" width="1.7109375" style="15" customWidth="1"/>
    <col min="11526" max="11527" width="28.7109375" style="15" customWidth="1"/>
    <col min="11528" max="11528" width="22.85546875" style="15" bestFit="1" customWidth="1"/>
    <col min="11529" max="11530" width="40.140625" style="15" customWidth="1"/>
    <col min="11531" max="11531" width="27.28515625" style="15" customWidth="1"/>
    <col min="11532" max="11532" width="20.7109375" style="15" customWidth="1"/>
    <col min="11533" max="11533" width="22.42578125" style="15" customWidth="1"/>
    <col min="11534" max="11534" width="21.28515625" style="15" customWidth="1"/>
    <col min="11535" max="11535" width="16" style="15" bestFit="1" customWidth="1"/>
    <col min="11536" max="11536" width="49" style="15" customWidth="1"/>
    <col min="11537" max="11780" width="11.5703125" style="15"/>
    <col min="11781" max="11781" width="1.7109375" style="15" customWidth="1"/>
    <col min="11782" max="11783" width="28.7109375" style="15" customWidth="1"/>
    <col min="11784" max="11784" width="22.85546875" style="15" bestFit="1" customWidth="1"/>
    <col min="11785" max="11786" width="40.140625" style="15" customWidth="1"/>
    <col min="11787" max="11787" width="27.28515625" style="15" customWidth="1"/>
    <col min="11788" max="11788" width="20.7109375" style="15" customWidth="1"/>
    <col min="11789" max="11789" width="22.42578125" style="15" customWidth="1"/>
    <col min="11790" max="11790" width="21.28515625" style="15" customWidth="1"/>
    <col min="11791" max="11791" width="16" style="15" bestFit="1" customWidth="1"/>
    <col min="11792" max="11792" width="49" style="15" customWidth="1"/>
    <col min="11793" max="12036" width="11.5703125" style="15"/>
    <col min="12037" max="12037" width="1.7109375" style="15" customWidth="1"/>
    <col min="12038" max="12039" width="28.7109375" style="15" customWidth="1"/>
    <col min="12040" max="12040" width="22.85546875" style="15" bestFit="1" customWidth="1"/>
    <col min="12041" max="12042" width="40.140625" style="15" customWidth="1"/>
    <col min="12043" max="12043" width="27.28515625" style="15" customWidth="1"/>
    <col min="12044" max="12044" width="20.7109375" style="15" customWidth="1"/>
    <col min="12045" max="12045" width="22.42578125" style="15" customWidth="1"/>
    <col min="12046" max="12046" width="21.28515625" style="15" customWidth="1"/>
    <col min="12047" max="12047" width="16" style="15" bestFit="1" customWidth="1"/>
    <col min="12048" max="12048" width="49" style="15" customWidth="1"/>
    <col min="12049" max="12292" width="11.5703125" style="15"/>
    <col min="12293" max="12293" width="1.7109375" style="15" customWidth="1"/>
    <col min="12294" max="12295" width="28.7109375" style="15" customWidth="1"/>
    <col min="12296" max="12296" width="22.85546875" style="15" bestFit="1" customWidth="1"/>
    <col min="12297" max="12298" width="40.140625" style="15" customWidth="1"/>
    <col min="12299" max="12299" width="27.28515625" style="15" customWidth="1"/>
    <col min="12300" max="12300" width="20.7109375" style="15" customWidth="1"/>
    <col min="12301" max="12301" width="22.42578125" style="15" customWidth="1"/>
    <col min="12302" max="12302" width="21.28515625" style="15" customWidth="1"/>
    <col min="12303" max="12303" width="16" style="15" bestFit="1" customWidth="1"/>
    <col min="12304" max="12304" width="49" style="15" customWidth="1"/>
    <col min="12305" max="12548" width="11.5703125" style="15"/>
    <col min="12549" max="12549" width="1.7109375" style="15" customWidth="1"/>
    <col min="12550" max="12551" width="28.7109375" style="15" customWidth="1"/>
    <col min="12552" max="12552" width="22.85546875" style="15" bestFit="1" customWidth="1"/>
    <col min="12553" max="12554" width="40.140625" style="15" customWidth="1"/>
    <col min="12555" max="12555" width="27.28515625" style="15" customWidth="1"/>
    <col min="12556" max="12556" width="20.7109375" style="15" customWidth="1"/>
    <col min="12557" max="12557" width="22.42578125" style="15" customWidth="1"/>
    <col min="12558" max="12558" width="21.28515625" style="15" customWidth="1"/>
    <col min="12559" max="12559" width="16" style="15" bestFit="1" customWidth="1"/>
    <col min="12560" max="12560" width="49" style="15" customWidth="1"/>
    <col min="12561" max="12804" width="11.5703125" style="15"/>
    <col min="12805" max="12805" width="1.7109375" style="15" customWidth="1"/>
    <col min="12806" max="12807" width="28.7109375" style="15" customWidth="1"/>
    <col min="12808" max="12808" width="22.85546875" style="15" bestFit="1" customWidth="1"/>
    <col min="12809" max="12810" width="40.140625" style="15" customWidth="1"/>
    <col min="12811" max="12811" width="27.28515625" style="15" customWidth="1"/>
    <col min="12812" max="12812" width="20.7109375" style="15" customWidth="1"/>
    <col min="12813" max="12813" width="22.42578125" style="15" customWidth="1"/>
    <col min="12814" max="12814" width="21.28515625" style="15" customWidth="1"/>
    <col min="12815" max="12815" width="16" style="15" bestFit="1" customWidth="1"/>
    <col min="12816" max="12816" width="49" style="15" customWidth="1"/>
    <col min="12817" max="13060" width="11.5703125" style="15"/>
    <col min="13061" max="13061" width="1.7109375" style="15" customWidth="1"/>
    <col min="13062" max="13063" width="28.7109375" style="15" customWidth="1"/>
    <col min="13064" max="13064" width="22.85546875" style="15" bestFit="1" customWidth="1"/>
    <col min="13065" max="13066" width="40.140625" style="15" customWidth="1"/>
    <col min="13067" max="13067" width="27.28515625" style="15" customWidth="1"/>
    <col min="13068" max="13068" width="20.7109375" style="15" customWidth="1"/>
    <col min="13069" max="13069" width="22.42578125" style="15" customWidth="1"/>
    <col min="13070" max="13070" width="21.28515625" style="15" customWidth="1"/>
    <col min="13071" max="13071" width="16" style="15" bestFit="1" customWidth="1"/>
    <col min="13072" max="13072" width="49" style="15" customWidth="1"/>
    <col min="13073" max="13316" width="11.5703125" style="15"/>
    <col min="13317" max="13317" width="1.7109375" style="15" customWidth="1"/>
    <col min="13318" max="13319" width="28.7109375" style="15" customWidth="1"/>
    <col min="13320" max="13320" width="22.85546875" style="15" bestFit="1" customWidth="1"/>
    <col min="13321" max="13322" width="40.140625" style="15" customWidth="1"/>
    <col min="13323" max="13323" width="27.28515625" style="15" customWidth="1"/>
    <col min="13324" max="13324" width="20.7109375" style="15" customWidth="1"/>
    <col min="13325" max="13325" width="22.42578125" style="15" customWidth="1"/>
    <col min="13326" max="13326" width="21.28515625" style="15" customWidth="1"/>
    <col min="13327" max="13327" width="16" style="15" bestFit="1" customWidth="1"/>
    <col min="13328" max="13328" width="49" style="15" customWidth="1"/>
    <col min="13329" max="13572" width="11.5703125" style="15"/>
    <col min="13573" max="13573" width="1.7109375" style="15" customWidth="1"/>
    <col min="13574" max="13575" width="28.7109375" style="15" customWidth="1"/>
    <col min="13576" max="13576" width="22.85546875" style="15" bestFit="1" customWidth="1"/>
    <col min="13577" max="13578" width="40.140625" style="15" customWidth="1"/>
    <col min="13579" max="13579" width="27.28515625" style="15" customWidth="1"/>
    <col min="13580" max="13580" width="20.7109375" style="15" customWidth="1"/>
    <col min="13581" max="13581" width="22.42578125" style="15" customWidth="1"/>
    <col min="13582" max="13582" width="21.28515625" style="15" customWidth="1"/>
    <col min="13583" max="13583" width="16" style="15" bestFit="1" customWidth="1"/>
    <col min="13584" max="13584" width="49" style="15" customWidth="1"/>
    <col min="13585" max="13828" width="11.5703125" style="15"/>
    <col min="13829" max="13829" width="1.7109375" style="15" customWidth="1"/>
    <col min="13830" max="13831" width="28.7109375" style="15" customWidth="1"/>
    <col min="13832" max="13832" width="22.85546875" style="15" bestFit="1" customWidth="1"/>
    <col min="13833" max="13834" width="40.140625" style="15" customWidth="1"/>
    <col min="13835" max="13835" width="27.28515625" style="15" customWidth="1"/>
    <col min="13836" max="13836" width="20.7109375" style="15" customWidth="1"/>
    <col min="13837" max="13837" width="22.42578125" style="15" customWidth="1"/>
    <col min="13838" max="13838" width="21.28515625" style="15" customWidth="1"/>
    <col min="13839" max="13839" width="16" style="15" bestFit="1" customWidth="1"/>
    <col min="13840" max="13840" width="49" style="15" customWidth="1"/>
    <col min="13841" max="14084" width="11.5703125" style="15"/>
    <col min="14085" max="14085" width="1.7109375" style="15" customWidth="1"/>
    <col min="14086" max="14087" width="28.7109375" style="15" customWidth="1"/>
    <col min="14088" max="14088" width="22.85546875" style="15" bestFit="1" customWidth="1"/>
    <col min="14089" max="14090" width="40.140625" style="15" customWidth="1"/>
    <col min="14091" max="14091" width="27.28515625" style="15" customWidth="1"/>
    <col min="14092" max="14092" width="20.7109375" style="15" customWidth="1"/>
    <col min="14093" max="14093" width="22.42578125" style="15" customWidth="1"/>
    <col min="14094" max="14094" width="21.28515625" style="15" customWidth="1"/>
    <col min="14095" max="14095" width="16" style="15" bestFit="1" customWidth="1"/>
    <col min="14096" max="14096" width="49" style="15" customWidth="1"/>
    <col min="14097" max="14340" width="11.5703125" style="15"/>
    <col min="14341" max="14341" width="1.7109375" style="15" customWidth="1"/>
    <col min="14342" max="14343" width="28.7109375" style="15" customWidth="1"/>
    <col min="14344" max="14344" width="22.85546875" style="15" bestFit="1" customWidth="1"/>
    <col min="14345" max="14346" width="40.140625" style="15" customWidth="1"/>
    <col min="14347" max="14347" width="27.28515625" style="15" customWidth="1"/>
    <col min="14348" max="14348" width="20.7109375" style="15" customWidth="1"/>
    <col min="14349" max="14349" width="22.42578125" style="15" customWidth="1"/>
    <col min="14350" max="14350" width="21.28515625" style="15" customWidth="1"/>
    <col min="14351" max="14351" width="16" style="15" bestFit="1" customWidth="1"/>
    <col min="14352" max="14352" width="49" style="15" customWidth="1"/>
    <col min="14353" max="14596" width="11.5703125" style="15"/>
    <col min="14597" max="14597" width="1.7109375" style="15" customWidth="1"/>
    <col min="14598" max="14599" width="28.7109375" style="15" customWidth="1"/>
    <col min="14600" max="14600" width="22.85546875" style="15" bestFit="1" customWidth="1"/>
    <col min="14601" max="14602" width="40.140625" style="15" customWidth="1"/>
    <col min="14603" max="14603" width="27.28515625" style="15" customWidth="1"/>
    <col min="14604" max="14604" width="20.7109375" style="15" customWidth="1"/>
    <col min="14605" max="14605" width="22.42578125" style="15" customWidth="1"/>
    <col min="14606" max="14606" width="21.28515625" style="15" customWidth="1"/>
    <col min="14607" max="14607" width="16" style="15" bestFit="1" customWidth="1"/>
    <col min="14608" max="14608" width="49" style="15" customWidth="1"/>
    <col min="14609" max="14852" width="11.5703125" style="15"/>
    <col min="14853" max="14853" width="1.7109375" style="15" customWidth="1"/>
    <col min="14854" max="14855" width="28.7109375" style="15" customWidth="1"/>
    <col min="14856" max="14856" width="22.85546875" style="15" bestFit="1" customWidth="1"/>
    <col min="14857" max="14858" width="40.140625" style="15" customWidth="1"/>
    <col min="14859" max="14859" width="27.28515625" style="15" customWidth="1"/>
    <col min="14860" max="14860" width="20.7109375" style="15" customWidth="1"/>
    <col min="14861" max="14861" width="22.42578125" style="15" customWidth="1"/>
    <col min="14862" max="14862" width="21.28515625" style="15" customWidth="1"/>
    <col min="14863" max="14863" width="16" style="15" bestFit="1" customWidth="1"/>
    <col min="14864" max="14864" width="49" style="15" customWidth="1"/>
    <col min="14865" max="15108" width="11.5703125" style="15"/>
    <col min="15109" max="15109" width="1.7109375" style="15" customWidth="1"/>
    <col min="15110" max="15111" width="28.7109375" style="15" customWidth="1"/>
    <col min="15112" max="15112" width="22.85546875" style="15" bestFit="1" customWidth="1"/>
    <col min="15113" max="15114" width="40.140625" style="15" customWidth="1"/>
    <col min="15115" max="15115" width="27.28515625" style="15" customWidth="1"/>
    <col min="15116" max="15116" width="20.7109375" style="15" customWidth="1"/>
    <col min="15117" max="15117" width="22.42578125" style="15" customWidth="1"/>
    <col min="15118" max="15118" width="21.28515625" style="15" customWidth="1"/>
    <col min="15119" max="15119" width="16" style="15" bestFit="1" customWidth="1"/>
    <col min="15120" max="15120" width="49" style="15" customWidth="1"/>
    <col min="15121" max="15364" width="11.5703125" style="15"/>
    <col min="15365" max="15365" width="1.7109375" style="15" customWidth="1"/>
    <col min="15366" max="15367" width="28.7109375" style="15" customWidth="1"/>
    <col min="15368" max="15368" width="22.85546875" style="15" bestFit="1" customWidth="1"/>
    <col min="15369" max="15370" width="40.140625" style="15" customWidth="1"/>
    <col min="15371" max="15371" width="27.28515625" style="15" customWidth="1"/>
    <col min="15372" max="15372" width="20.7109375" style="15" customWidth="1"/>
    <col min="15373" max="15373" width="22.42578125" style="15" customWidth="1"/>
    <col min="15374" max="15374" width="21.28515625" style="15" customWidth="1"/>
    <col min="15375" max="15375" width="16" style="15" bestFit="1" customWidth="1"/>
    <col min="15376" max="15376" width="49" style="15" customWidth="1"/>
    <col min="15377" max="15620" width="11.5703125" style="15"/>
    <col min="15621" max="15621" width="1.7109375" style="15" customWidth="1"/>
    <col min="15622" max="15623" width="28.7109375" style="15" customWidth="1"/>
    <col min="15624" max="15624" width="22.85546875" style="15" bestFit="1" customWidth="1"/>
    <col min="15625" max="15626" width="40.140625" style="15" customWidth="1"/>
    <col min="15627" max="15627" width="27.28515625" style="15" customWidth="1"/>
    <col min="15628" max="15628" width="20.7109375" style="15" customWidth="1"/>
    <col min="15629" max="15629" width="22.42578125" style="15" customWidth="1"/>
    <col min="15630" max="15630" width="21.28515625" style="15" customWidth="1"/>
    <col min="15631" max="15631" width="16" style="15" bestFit="1" customWidth="1"/>
    <col min="15632" max="15632" width="49" style="15" customWidth="1"/>
    <col min="15633" max="15876" width="11.5703125" style="15"/>
    <col min="15877" max="15877" width="1.7109375" style="15" customWidth="1"/>
    <col min="15878" max="15879" width="28.7109375" style="15" customWidth="1"/>
    <col min="15880" max="15880" width="22.85546875" style="15" bestFit="1" customWidth="1"/>
    <col min="15881" max="15882" width="40.140625" style="15" customWidth="1"/>
    <col min="15883" max="15883" width="27.28515625" style="15" customWidth="1"/>
    <col min="15884" max="15884" width="20.7109375" style="15" customWidth="1"/>
    <col min="15885" max="15885" width="22.42578125" style="15" customWidth="1"/>
    <col min="15886" max="15886" width="21.28515625" style="15" customWidth="1"/>
    <col min="15887" max="15887" width="16" style="15" bestFit="1" customWidth="1"/>
    <col min="15888" max="15888" width="49" style="15" customWidth="1"/>
    <col min="15889" max="16132" width="11.5703125" style="15"/>
    <col min="16133" max="16133" width="1.7109375" style="15" customWidth="1"/>
    <col min="16134" max="16135" width="28.7109375" style="15" customWidth="1"/>
    <col min="16136" max="16136" width="22.85546875" style="15" bestFit="1" customWidth="1"/>
    <col min="16137" max="16138" width="40.140625" style="15" customWidth="1"/>
    <col min="16139" max="16139" width="27.28515625" style="15" customWidth="1"/>
    <col min="16140" max="16140" width="20.7109375" style="15" customWidth="1"/>
    <col min="16141" max="16141" width="22.42578125" style="15" customWidth="1"/>
    <col min="16142" max="16142" width="21.28515625" style="15" customWidth="1"/>
    <col min="16143" max="16143" width="16" style="15" bestFit="1" customWidth="1"/>
    <col min="16144" max="16144" width="49" style="15" customWidth="1"/>
    <col min="16145" max="16384" width="11.5703125" style="15"/>
  </cols>
  <sheetData>
    <row r="2" spans="2:13" s="2" customFormat="1" ht="77.25" customHeight="1" x14ac:dyDescent="0.25">
      <c r="B2" s="207" t="s">
        <v>107</v>
      </c>
      <c r="C2" s="208"/>
      <c r="D2" s="208"/>
      <c r="E2" s="208"/>
      <c r="F2" s="208"/>
      <c r="G2" s="208"/>
      <c r="H2" s="208"/>
      <c r="I2" s="208"/>
      <c r="J2" s="208"/>
      <c r="K2" s="208"/>
      <c r="L2" s="208"/>
      <c r="M2" s="208"/>
    </row>
    <row r="3" spans="2:13" s="4" customFormat="1" ht="13.5" thickBot="1" x14ac:dyDescent="0.3">
      <c r="B3" s="3"/>
      <c r="C3" s="3"/>
      <c r="F3" s="5"/>
      <c r="G3" s="5"/>
    </row>
    <row r="4" spans="2:13" s="4" customFormat="1" ht="13.5" thickBot="1" x14ac:dyDescent="0.3">
      <c r="B4" s="209" t="s">
        <v>1</v>
      </c>
      <c r="C4" s="210" t="s">
        <v>5</v>
      </c>
      <c r="D4" s="209" t="s">
        <v>2</v>
      </c>
      <c r="E4" s="209" t="s">
        <v>6</v>
      </c>
      <c r="F4" s="213" t="s">
        <v>3</v>
      </c>
      <c r="G4" s="215" t="s">
        <v>8</v>
      </c>
      <c r="H4" s="216" t="s">
        <v>9</v>
      </c>
      <c r="I4" s="217"/>
      <c r="J4" s="217"/>
      <c r="K4" s="217"/>
      <c r="L4" s="217"/>
      <c r="M4" s="218"/>
    </row>
    <row r="5" spans="2:13" s="4" customFormat="1" ht="39" customHeight="1" thickBot="1" x14ac:dyDescent="0.3">
      <c r="B5" s="209"/>
      <c r="C5" s="211"/>
      <c r="D5" s="209"/>
      <c r="E5" s="209"/>
      <c r="F5" s="214"/>
      <c r="G5" s="215"/>
      <c r="H5" s="219"/>
      <c r="I5" s="220"/>
      <c r="J5" s="220"/>
      <c r="K5" s="220"/>
      <c r="L5" s="220"/>
      <c r="M5" s="221"/>
    </row>
    <row r="6" spans="2:13" s="4" customFormat="1" ht="90.75" thickBot="1" x14ac:dyDescent="0.3">
      <c r="B6" s="209"/>
      <c r="C6" s="212"/>
      <c r="D6" s="209"/>
      <c r="E6" s="209"/>
      <c r="F6" s="6" t="s">
        <v>7</v>
      </c>
      <c r="G6" s="7" t="s">
        <v>4</v>
      </c>
      <c r="H6" s="7" t="s">
        <v>10</v>
      </c>
      <c r="I6" s="7" t="s">
        <v>20</v>
      </c>
      <c r="J6" s="7" t="s">
        <v>21</v>
      </c>
      <c r="K6" s="7" t="s">
        <v>22</v>
      </c>
      <c r="L6" s="8" t="s">
        <v>11</v>
      </c>
      <c r="M6" s="8" t="s">
        <v>12</v>
      </c>
    </row>
    <row r="7" spans="2:13" ht="40.5" customHeight="1" x14ac:dyDescent="0.25">
      <c r="B7" s="9" t="s">
        <v>29</v>
      </c>
      <c r="C7" s="10"/>
      <c r="D7" s="11"/>
      <c r="E7" s="12">
        <f>SUM(E8:E30)</f>
        <v>349703000000</v>
      </c>
      <c r="F7" s="13"/>
      <c r="G7" s="13"/>
      <c r="H7" s="11"/>
      <c r="I7" s="11"/>
      <c r="J7" s="11"/>
      <c r="K7" s="11"/>
      <c r="L7" s="11"/>
      <c r="M7" s="14"/>
    </row>
    <row r="8" spans="2:13" ht="30" customHeight="1" x14ac:dyDescent="0.25">
      <c r="B8" s="16"/>
      <c r="C8" s="17" t="s">
        <v>30</v>
      </c>
      <c r="D8" s="18"/>
      <c r="E8" s="19">
        <v>15112287754</v>
      </c>
      <c r="F8" s="20"/>
      <c r="G8" s="20"/>
      <c r="H8" s="18"/>
      <c r="I8" s="18"/>
      <c r="J8" s="21">
        <v>42872</v>
      </c>
      <c r="K8" s="21">
        <v>42962</v>
      </c>
      <c r="L8" s="21">
        <v>42977</v>
      </c>
      <c r="M8" s="22">
        <v>43157</v>
      </c>
    </row>
    <row r="9" spans="2:13" ht="30" customHeight="1" x14ac:dyDescent="0.25">
      <c r="B9" s="16"/>
      <c r="C9" s="17" t="s">
        <v>31</v>
      </c>
      <c r="D9" s="18"/>
      <c r="E9" s="19">
        <v>5000000000</v>
      </c>
      <c r="F9" s="20" t="s">
        <v>32</v>
      </c>
      <c r="G9" s="20"/>
      <c r="H9" s="18"/>
      <c r="I9" s="18"/>
      <c r="J9" s="21"/>
      <c r="K9" s="21"/>
      <c r="L9" s="21"/>
      <c r="M9" s="22"/>
    </row>
    <row r="10" spans="2:13" ht="30" customHeight="1" x14ac:dyDescent="0.25">
      <c r="B10" s="16"/>
      <c r="C10" s="17" t="s">
        <v>33</v>
      </c>
      <c r="D10" s="18"/>
      <c r="E10" s="19">
        <v>3909000000</v>
      </c>
      <c r="F10" s="20" t="s">
        <v>32</v>
      </c>
      <c r="G10" s="20"/>
      <c r="H10" s="18"/>
      <c r="I10" s="18"/>
      <c r="J10" s="21"/>
      <c r="K10" s="21"/>
      <c r="L10" s="21"/>
      <c r="M10" s="22"/>
    </row>
    <row r="11" spans="2:13" ht="30" customHeight="1" x14ac:dyDescent="0.25">
      <c r="B11" s="16"/>
      <c r="C11" s="17" t="s">
        <v>34</v>
      </c>
      <c r="D11" s="18"/>
      <c r="E11" s="19">
        <v>33736774243</v>
      </c>
      <c r="F11" s="20" t="s">
        <v>32</v>
      </c>
      <c r="G11" s="20"/>
      <c r="H11" s="18"/>
      <c r="I11" s="18"/>
      <c r="J11" s="21"/>
      <c r="K11" s="21"/>
      <c r="L11" s="21"/>
      <c r="M11" s="22"/>
    </row>
    <row r="12" spans="2:13" ht="30" customHeight="1" x14ac:dyDescent="0.25">
      <c r="B12" s="16"/>
      <c r="C12" s="17" t="s">
        <v>35</v>
      </c>
      <c r="D12" s="18"/>
      <c r="E12" s="19">
        <v>200000000</v>
      </c>
      <c r="F12" s="20" t="s">
        <v>32</v>
      </c>
      <c r="G12" s="20"/>
      <c r="H12" s="18"/>
      <c r="I12" s="18"/>
      <c r="J12" s="21"/>
      <c r="K12" s="21"/>
      <c r="L12" s="21"/>
      <c r="M12" s="22"/>
    </row>
    <row r="13" spans="2:13" ht="30" customHeight="1" x14ac:dyDescent="0.25">
      <c r="B13" s="16"/>
      <c r="C13" s="17" t="s">
        <v>36</v>
      </c>
      <c r="D13" s="18"/>
      <c r="E13" s="19">
        <v>21753662173</v>
      </c>
      <c r="F13" s="20" t="s">
        <v>32</v>
      </c>
      <c r="G13" s="20"/>
      <c r="H13" s="18"/>
      <c r="I13" s="18"/>
      <c r="J13" s="21"/>
      <c r="K13" s="21"/>
      <c r="L13" s="21"/>
      <c r="M13" s="22"/>
    </row>
    <row r="14" spans="2:13" ht="30" customHeight="1" x14ac:dyDescent="0.25">
      <c r="B14" s="16"/>
      <c r="C14" s="17" t="s">
        <v>37</v>
      </c>
      <c r="D14" s="18"/>
      <c r="E14" s="19">
        <v>1853720439</v>
      </c>
      <c r="F14" s="20" t="s">
        <v>32</v>
      </c>
      <c r="G14" s="20"/>
      <c r="H14" s="18"/>
      <c r="I14" s="18"/>
      <c r="J14" s="21"/>
      <c r="K14" s="21"/>
      <c r="L14" s="21"/>
      <c r="M14" s="22"/>
    </row>
    <row r="15" spans="2:13" ht="30" customHeight="1" x14ac:dyDescent="0.25">
      <c r="B15" s="16"/>
      <c r="C15" s="17" t="s">
        <v>38</v>
      </c>
      <c r="D15" s="18"/>
      <c r="E15" s="19">
        <v>12503054383</v>
      </c>
      <c r="F15" s="20" t="s">
        <v>32</v>
      </c>
      <c r="G15" s="20"/>
      <c r="H15" s="18"/>
      <c r="I15" s="18"/>
      <c r="J15" s="21"/>
      <c r="K15" s="21"/>
      <c r="L15" s="21"/>
      <c r="M15" s="22"/>
    </row>
    <row r="16" spans="2:13" ht="30" customHeight="1" x14ac:dyDescent="0.25">
      <c r="B16" s="16"/>
      <c r="C16" s="17" t="s">
        <v>39</v>
      </c>
      <c r="D16" s="18"/>
      <c r="E16" s="19">
        <v>896000000</v>
      </c>
      <c r="F16" s="20" t="s">
        <v>32</v>
      </c>
      <c r="G16" s="20"/>
      <c r="H16" s="18"/>
      <c r="I16" s="18"/>
      <c r="J16" s="21"/>
      <c r="K16" s="21"/>
      <c r="L16" s="21"/>
      <c r="M16" s="22"/>
    </row>
    <row r="17" spans="2:13" ht="30" customHeight="1" x14ac:dyDescent="0.25">
      <c r="B17" s="16"/>
      <c r="C17" s="17" t="s">
        <v>40</v>
      </c>
      <c r="D17" s="18"/>
      <c r="E17" s="19">
        <v>25854958543</v>
      </c>
      <c r="F17" s="20" t="s">
        <v>32</v>
      </c>
      <c r="G17" s="20"/>
      <c r="H17" s="18"/>
      <c r="I17" s="18"/>
      <c r="J17" s="21"/>
      <c r="K17" s="21"/>
      <c r="L17" s="21"/>
      <c r="M17" s="22"/>
    </row>
    <row r="18" spans="2:13" ht="30" customHeight="1" x14ac:dyDescent="0.25">
      <c r="B18" s="16"/>
      <c r="C18" s="17" t="s">
        <v>40</v>
      </c>
      <c r="D18" s="18"/>
      <c r="E18" s="19">
        <v>31439709415.659584</v>
      </c>
      <c r="F18" s="20" t="s">
        <v>32</v>
      </c>
      <c r="G18" s="20"/>
      <c r="H18" s="18"/>
      <c r="I18" s="18"/>
      <c r="J18" s="21"/>
      <c r="K18" s="21"/>
      <c r="L18" s="21"/>
      <c r="M18" s="22"/>
    </row>
    <row r="19" spans="2:13" ht="30" customHeight="1" x14ac:dyDescent="0.25">
      <c r="B19" s="16"/>
      <c r="C19" s="17" t="s">
        <v>40</v>
      </c>
      <c r="D19" s="18"/>
      <c r="E19" s="19">
        <v>55935293063.340416</v>
      </c>
      <c r="F19" s="20" t="s">
        <v>32</v>
      </c>
      <c r="G19" s="20"/>
      <c r="H19" s="18"/>
      <c r="I19" s="18"/>
      <c r="J19" s="21">
        <v>42782</v>
      </c>
      <c r="K19" s="21">
        <v>42872</v>
      </c>
      <c r="L19" s="21">
        <v>42887</v>
      </c>
      <c r="M19" s="22">
        <v>43187</v>
      </c>
    </row>
    <row r="20" spans="2:13" ht="30" customHeight="1" x14ac:dyDescent="0.25">
      <c r="B20" s="16"/>
      <c r="C20" s="17" t="s">
        <v>41</v>
      </c>
      <c r="D20" s="18"/>
      <c r="E20" s="19">
        <v>5200000000</v>
      </c>
      <c r="F20" s="20" t="s">
        <v>32</v>
      </c>
      <c r="G20" s="20"/>
      <c r="H20" s="18"/>
      <c r="I20" s="18"/>
      <c r="J20" s="21"/>
      <c r="K20" s="21"/>
      <c r="L20" s="21"/>
      <c r="M20" s="22"/>
    </row>
    <row r="21" spans="2:13" ht="30" customHeight="1" x14ac:dyDescent="0.25">
      <c r="B21" s="16"/>
      <c r="C21" s="17" t="s">
        <v>42</v>
      </c>
      <c r="D21" s="18"/>
      <c r="E21" s="19">
        <v>22000000000</v>
      </c>
      <c r="F21" s="20" t="s">
        <v>32</v>
      </c>
      <c r="G21" s="20"/>
      <c r="H21" s="18"/>
      <c r="I21" s="18"/>
      <c r="J21" s="21"/>
      <c r="K21" s="21"/>
      <c r="L21" s="21"/>
      <c r="M21" s="22"/>
    </row>
    <row r="22" spans="2:13" ht="30" customHeight="1" x14ac:dyDescent="0.25">
      <c r="B22" s="16"/>
      <c r="C22" s="17" t="s">
        <v>43</v>
      </c>
      <c r="D22" s="18"/>
      <c r="E22" s="19">
        <v>8280000000</v>
      </c>
      <c r="F22" s="20" t="s">
        <v>0</v>
      </c>
      <c r="G22" s="20"/>
      <c r="H22" s="18"/>
      <c r="I22" s="18"/>
      <c r="J22" s="21">
        <v>42782</v>
      </c>
      <c r="K22" s="21">
        <v>42872</v>
      </c>
      <c r="L22" s="21">
        <v>42887</v>
      </c>
      <c r="M22" s="22">
        <v>43097</v>
      </c>
    </row>
    <row r="23" spans="2:13" ht="30" customHeight="1" x14ac:dyDescent="0.25">
      <c r="B23" s="16"/>
      <c r="C23" s="17" t="s">
        <v>44</v>
      </c>
      <c r="D23" s="18"/>
      <c r="E23" s="19">
        <v>720000000</v>
      </c>
      <c r="F23" s="20" t="s">
        <v>0</v>
      </c>
      <c r="G23" s="20"/>
      <c r="H23" s="18"/>
      <c r="I23" s="18"/>
      <c r="J23" s="21">
        <v>42782</v>
      </c>
      <c r="K23" s="21">
        <v>42872</v>
      </c>
      <c r="L23" s="21">
        <v>42887</v>
      </c>
      <c r="M23" s="22">
        <v>43097</v>
      </c>
    </row>
    <row r="24" spans="2:13" ht="30" customHeight="1" x14ac:dyDescent="0.25">
      <c r="B24" s="16"/>
      <c r="C24" s="17" t="s">
        <v>45</v>
      </c>
      <c r="D24" s="18"/>
      <c r="E24" s="19">
        <v>30000000000</v>
      </c>
      <c r="F24" s="20" t="s">
        <v>19</v>
      </c>
      <c r="G24" s="20"/>
      <c r="H24" s="18"/>
      <c r="I24" s="18"/>
      <c r="J24" s="21">
        <v>42780</v>
      </c>
      <c r="K24" s="21">
        <v>42870</v>
      </c>
      <c r="L24" s="21">
        <v>42887</v>
      </c>
      <c r="M24" s="22">
        <v>43307</v>
      </c>
    </row>
    <row r="25" spans="2:13" ht="30" customHeight="1" x14ac:dyDescent="0.25">
      <c r="B25" s="16"/>
      <c r="C25" s="17" t="s">
        <v>46</v>
      </c>
      <c r="D25" s="18"/>
      <c r="E25" s="19">
        <v>9863000000</v>
      </c>
      <c r="F25" s="20" t="s">
        <v>19</v>
      </c>
      <c r="G25" s="20"/>
      <c r="H25" s="18"/>
      <c r="I25" s="18"/>
      <c r="J25" s="21">
        <v>42780</v>
      </c>
      <c r="K25" s="21">
        <v>42870</v>
      </c>
      <c r="L25" s="21">
        <v>42887</v>
      </c>
      <c r="M25" s="22">
        <v>43097</v>
      </c>
    </row>
    <row r="26" spans="2:13" ht="30" customHeight="1" x14ac:dyDescent="0.25">
      <c r="B26" s="16"/>
      <c r="C26" s="17" t="s">
        <v>47</v>
      </c>
      <c r="D26" s="18"/>
      <c r="E26" s="19">
        <v>8727219593</v>
      </c>
      <c r="F26" s="20" t="s">
        <v>19</v>
      </c>
      <c r="G26" s="20"/>
      <c r="H26" s="18"/>
      <c r="I26" s="18"/>
      <c r="J26" s="21"/>
      <c r="K26" s="21"/>
      <c r="L26" s="21"/>
      <c r="M26" s="22"/>
    </row>
    <row r="27" spans="2:13" ht="30" customHeight="1" x14ac:dyDescent="0.25">
      <c r="B27" s="16"/>
      <c r="C27" s="17" t="s">
        <v>48</v>
      </c>
      <c r="D27" s="18"/>
      <c r="E27" s="19">
        <v>34439787958</v>
      </c>
      <c r="F27" s="20" t="s">
        <v>19</v>
      </c>
      <c r="G27" s="20"/>
      <c r="H27" s="18"/>
      <c r="I27" s="18"/>
      <c r="J27" s="21"/>
      <c r="K27" s="21"/>
      <c r="L27" s="21"/>
      <c r="M27" s="22"/>
    </row>
    <row r="28" spans="2:13" ht="30" customHeight="1" x14ac:dyDescent="0.25">
      <c r="B28" s="16"/>
      <c r="C28" s="17" t="s">
        <v>49</v>
      </c>
      <c r="D28" s="18"/>
      <c r="E28" s="19">
        <v>3400000000</v>
      </c>
      <c r="F28" s="20" t="s">
        <v>32</v>
      </c>
      <c r="G28" s="20"/>
      <c r="H28" s="18"/>
      <c r="I28" s="18"/>
      <c r="J28" s="21"/>
      <c r="K28" s="21"/>
      <c r="L28" s="21"/>
      <c r="M28" s="22"/>
    </row>
    <row r="29" spans="2:13" ht="30" customHeight="1" x14ac:dyDescent="0.25">
      <c r="B29" s="16"/>
      <c r="C29" s="17" t="s">
        <v>50</v>
      </c>
      <c r="D29" s="18"/>
      <c r="E29" s="19">
        <v>17878532435</v>
      </c>
      <c r="F29" s="20" t="s">
        <v>32</v>
      </c>
      <c r="G29" s="20"/>
      <c r="H29" s="18"/>
      <c r="I29" s="18"/>
      <c r="J29" s="21">
        <v>42780</v>
      </c>
      <c r="K29" s="21">
        <v>42870</v>
      </c>
      <c r="L29" s="21">
        <v>42887</v>
      </c>
      <c r="M29" s="22">
        <v>43097</v>
      </c>
    </row>
    <row r="30" spans="2:13" ht="30" customHeight="1" thickBot="1" x14ac:dyDescent="0.3">
      <c r="B30" s="23"/>
      <c r="C30" s="24" t="s">
        <v>51</v>
      </c>
      <c r="D30" s="25"/>
      <c r="E30" s="26">
        <v>1000000000</v>
      </c>
      <c r="F30" s="27" t="s">
        <v>32</v>
      </c>
      <c r="G30" s="27"/>
      <c r="H30" s="25"/>
      <c r="I30" s="25"/>
      <c r="J30" s="28"/>
      <c r="K30" s="28"/>
      <c r="L30" s="28"/>
      <c r="M30" s="29"/>
    </row>
    <row r="31" spans="2:13" ht="30" customHeight="1" x14ac:dyDescent="0.25">
      <c r="B31" s="30" t="s">
        <v>52</v>
      </c>
      <c r="C31" s="10"/>
      <c r="D31" s="11"/>
      <c r="E31" s="12">
        <f>SUM(E32:E33)</f>
        <v>60651000000</v>
      </c>
      <c r="F31" s="13"/>
      <c r="G31" s="13"/>
      <c r="H31" s="11"/>
      <c r="I31" s="11"/>
      <c r="J31" s="11"/>
      <c r="K31" s="11"/>
      <c r="L31" s="11"/>
      <c r="M31" s="14"/>
    </row>
    <row r="32" spans="2:13" ht="30" customHeight="1" x14ac:dyDescent="0.25">
      <c r="B32" s="16"/>
      <c r="C32" s="17" t="s">
        <v>53</v>
      </c>
      <c r="D32" s="18"/>
      <c r="E32" s="19">
        <v>54585900000</v>
      </c>
      <c r="F32" s="20"/>
      <c r="G32" s="20"/>
      <c r="H32" s="18"/>
      <c r="I32" s="18"/>
      <c r="J32" s="21">
        <v>42826</v>
      </c>
      <c r="K32" s="21">
        <v>42916</v>
      </c>
      <c r="L32" s="21">
        <v>42931</v>
      </c>
      <c r="M32" s="22">
        <v>43091</v>
      </c>
    </row>
    <row r="33" spans="2:13" ht="30" customHeight="1" thickBot="1" x14ac:dyDescent="0.3">
      <c r="B33" s="23"/>
      <c r="C33" s="24" t="s">
        <v>54</v>
      </c>
      <c r="D33" s="25"/>
      <c r="E33" s="26">
        <v>6065100000</v>
      </c>
      <c r="F33" s="27"/>
      <c r="G33" s="27"/>
      <c r="H33" s="25"/>
      <c r="I33" s="25"/>
      <c r="J33" s="28">
        <v>42826</v>
      </c>
      <c r="K33" s="28">
        <v>42916</v>
      </c>
      <c r="L33" s="28">
        <v>42931</v>
      </c>
      <c r="M33" s="29">
        <v>43091</v>
      </c>
    </row>
    <row r="34" spans="2:13" ht="30" customHeight="1" x14ac:dyDescent="0.25">
      <c r="B34" s="30" t="s">
        <v>55</v>
      </c>
      <c r="C34" s="10"/>
      <c r="D34" s="11"/>
      <c r="E34" s="12">
        <f>SUM(E35:E36)</f>
        <v>3500000000</v>
      </c>
      <c r="F34" s="13"/>
      <c r="G34" s="13"/>
      <c r="H34" s="11"/>
      <c r="I34" s="11"/>
      <c r="J34" s="11"/>
      <c r="K34" s="11"/>
      <c r="L34" s="11"/>
      <c r="M34" s="14"/>
    </row>
    <row r="35" spans="2:13" ht="30" customHeight="1" x14ac:dyDescent="0.25">
      <c r="B35" s="16"/>
      <c r="C35" s="17" t="s">
        <v>56</v>
      </c>
      <c r="D35" s="18"/>
      <c r="E35" s="19">
        <v>2900000000</v>
      </c>
      <c r="F35" s="20" t="s">
        <v>0</v>
      </c>
      <c r="G35" s="20" t="s">
        <v>32</v>
      </c>
      <c r="H35" s="18"/>
      <c r="I35" s="18"/>
      <c r="J35" s="21">
        <v>42767</v>
      </c>
      <c r="K35" s="21">
        <v>42857</v>
      </c>
      <c r="L35" s="21">
        <v>42872</v>
      </c>
      <c r="M35" s="22">
        <v>43082</v>
      </c>
    </row>
    <row r="36" spans="2:13" ht="30" customHeight="1" thickBot="1" x14ac:dyDescent="0.3">
      <c r="B36" s="23"/>
      <c r="C36" s="24" t="s">
        <v>57</v>
      </c>
      <c r="D36" s="25"/>
      <c r="E36" s="26">
        <v>600000000</v>
      </c>
      <c r="F36" s="27" t="s">
        <v>0</v>
      </c>
      <c r="G36" s="27" t="s">
        <v>32</v>
      </c>
      <c r="H36" s="25"/>
      <c r="I36" s="25"/>
      <c r="J36" s="28">
        <v>42767</v>
      </c>
      <c r="K36" s="28">
        <v>42857</v>
      </c>
      <c r="L36" s="28">
        <v>42872</v>
      </c>
      <c r="M36" s="29">
        <v>43082</v>
      </c>
    </row>
    <row r="37" spans="2:13" ht="30" customHeight="1" x14ac:dyDescent="0.25">
      <c r="B37" s="30" t="s">
        <v>58</v>
      </c>
      <c r="C37" s="10"/>
      <c r="D37" s="11"/>
      <c r="E37" s="12">
        <f>SUM(E38:E61)</f>
        <v>50648854000</v>
      </c>
      <c r="F37" s="13"/>
      <c r="G37" s="13"/>
      <c r="H37" s="11"/>
      <c r="I37" s="11"/>
      <c r="J37" s="11"/>
      <c r="K37" s="11"/>
      <c r="L37" s="11"/>
      <c r="M37" s="14"/>
    </row>
    <row r="38" spans="2:13" ht="30" customHeight="1" x14ac:dyDescent="0.25">
      <c r="B38" s="16"/>
      <c r="C38" s="17" t="s">
        <v>59</v>
      </c>
      <c r="D38" s="18"/>
      <c r="E38" s="19">
        <v>1300000000</v>
      </c>
      <c r="F38" s="20" t="s">
        <v>0</v>
      </c>
      <c r="G38" s="20" t="s">
        <v>32</v>
      </c>
      <c r="H38" s="18"/>
      <c r="I38" s="18"/>
      <c r="J38" s="21"/>
      <c r="K38" s="21"/>
      <c r="L38" s="21"/>
      <c r="M38" s="22"/>
    </row>
    <row r="39" spans="2:13" ht="30" customHeight="1" x14ac:dyDescent="0.25">
      <c r="B39" s="16"/>
      <c r="C39" s="17" t="s">
        <v>60</v>
      </c>
      <c r="D39" s="18"/>
      <c r="E39" s="19">
        <v>1000000000</v>
      </c>
      <c r="F39" s="20" t="s">
        <v>0</v>
      </c>
      <c r="G39" s="20" t="s">
        <v>32</v>
      </c>
      <c r="H39" s="18"/>
      <c r="I39" s="18"/>
      <c r="J39" s="21"/>
      <c r="K39" s="21"/>
      <c r="L39" s="21"/>
      <c r="M39" s="22"/>
    </row>
    <row r="40" spans="2:13" ht="30" customHeight="1" x14ac:dyDescent="0.25">
      <c r="B40" s="16"/>
      <c r="C40" s="17" t="s">
        <v>61</v>
      </c>
      <c r="D40" s="18"/>
      <c r="E40" s="19">
        <v>1000000000</v>
      </c>
      <c r="F40" s="20" t="s">
        <v>0</v>
      </c>
      <c r="G40" s="20" t="s">
        <v>32</v>
      </c>
      <c r="H40" s="18"/>
      <c r="I40" s="18"/>
      <c r="J40" s="21"/>
      <c r="K40" s="21"/>
      <c r="L40" s="21"/>
      <c r="M40" s="22"/>
    </row>
    <row r="41" spans="2:13" ht="30" customHeight="1" x14ac:dyDescent="0.25">
      <c r="B41" s="16"/>
      <c r="C41" s="17" t="s">
        <v>62</v>
      </c>
      <c r="D41" s="18"/>
      <c r="E41" s="19">
        <v>1200000000</v>
      </c>
      <c r="F41" s="20" t="s">
        <v>0</v>
      </c>
      <c r="G41" s="20" t="s">
        <v>32</v>
      </c>
      <c r="H41" s="18"/>
      <c r="I41" s="18"/>
      <c r="J41" s="21"/>
      <c r="K41" s="21"/>
      <c r="L41" s="21"/>
      <c r="M41" s="22"/>
    </row>
    <row r="42" spans="2:13" ht="30" customHeight="1" x14ac:dyDescent="0.25">
      <c r="B42" s="16"/>
      <c r="C42" s="17" t="s">
        <v>63</v>
      </c>
      <c r="D42" s="18"/>
      <c r="E42" s="19">
        <v>1000000000</v>
      </c>
      <c r="F42" s="20" t="s">
        <v>0</v>
      </c>
      <c r="G42" s="20" t="s">
        <v>32</v>
      </c>
      <c r="H42" s="18"/>
      <c r="I42" s="18"/>
      <c r="J42" s="21"/>
      <c r="K42" s="21"/>
      <c r="L42" s="21"/>
      <c r="M42" s="22"/>
    </row>
    <row r="43" spans="2:13" ht="30" customHeight="1" x14ac:dyDescent="0.25">
      <c r="B43" s="16"/>
      <c r="C43" s="17" t="s">
        <v>64</v>
      </c>
      <c r="D43" s="18"/>
      <c r="E43" s="19">
        <v>1500000000</v>
      </c>
      <c r="F43" s="20" t="s">
        <v>0</v>
      </c>
      <c r="G43" s="20" t="s">
        <v>32</v>
      </c>
      <c r="H43" s="18"/>
      <c r="I43" s="18"/>
      <c r="J43" s="21"/>
      <c r="K43" s="21"/>
      <c r="L43" s="21"/>
      <c r="M43" s="22"/>
    </row>
    <row r="44" spans="2:13" ht="30" customHeight="1" x14ac:dyDescent="0.25">
      <c r="B44" s="16"/>
      <c r="C44" s="17" t="s">
        <v>65</v>
      </c>
      <c r="D44" s="18"/>
      <c r="E44" s="19">
        <v>1200000000</v>
      </c>
      <c r="F44" s="20" t="s">
        <v>0</v>
      </c>
      <c r="G44" s="20" t="s">
        <v>32</v>
      </c>
      <c r="H44" s="18"/>
      <c r="I44" s="18"/>
      <c r="J44" s="21"/>
      <c r="K44" s="21"/>
      <c r="L44" s="21"/>
      <c r="M44" s="22"/>
    </row>
    <row r="45" spans="2:13" ht="30" customHeight="1" x14ac:dyDescent="0.25">
      <c r="B45" s="16"/>
      <c r="C45" s="17" t="s">
        <v>66</v>
      </c>
      <c r="D45" s="18"/>
      <c r="E45" s="19">
        <v>1500000000</v>
      </c>
      <c r="F45" s="20" t="s">
        <v>0</v>
      </c>
      <c r="G45" s="20" t="s">
        <v>32</v>
      </c>
      <c r="H45" s="18"/>
      <c r="I45" s="18"/>
      <c r="J45" s="21"/>
      <c r="K45" s="21"/>
      <c r="L45" s="21"/>
      <c r="M45" s="22"/>
    </row>
    <row r="46" spans="2:13" ht="30" customHeight="1" x14ac:dyDescent="0.25">
      <c r="B46" s="16"/>
      <c r="C46" s="17" t="s">
        <v>67</v>
      </c>
      <c r="D46" s="18"/>
      <c r="E46" s="19">
        <v>900000000</v>
      </c>
      <c r="F46" s="20" t="s">
        <v>0</v>
      </c>
      <c r="G46" s="20" t="s">
        <v>19</v>
      </c>
      <c r="H46" s="18"/>
      <c r="I46" s="18"/>
      <c r="J46" s="21">
        <v>42794</v>
      </c>
      <c r="K46" s="21">
        <v>42884</v>
      </c>
      <c r="L46" s="21">
        <v>42899</v>
      </c>
      <c r="M46" s="22">
        <v>43079</v>
      </c>
    </row>
    <row r="47" spans="2:13" ht="30" customHeight="1" x14ac:dyDescent="0.25">
      <c r="B47" s="16"/>
      <c r="C47" s="17" t="s">
        <v>68</v>
      </c>
      <c r="D47" s="18"/>
      <c r="E47" s="19">
        <v>2580000000</v>
      </c>
      <c r="F47" s="20" t="s">
        <v>0</v>
      </c>
      <c r="G47" s="20" t="s">
        <v>19</v>
      </c>
      <c r="H47" s="18"/>
      <c r="I47" s="18"/>
      <c r="J47" s="21">
        <v>42794</v>
      </c>
      <c r="K47" s="21">
        <v>42884</v>
      </c>
      <c r="L47" s="21">
        <v>42899</v>
      </c>
      <c r="M47" s="22">
        <v>43079</v>
      </c>
    </row>
    <row r="48" spans="2:13" ht="30" customHeight="1" x14ac:dyDescent="0.25">
      <c r="B48" s="16"/>
      <c r="C48" s="17" t="s">
        <v>69</v>
      </c>
      <c r="D48" s="18"/>
      <c r="E48" s="19">
        <v>1800000000</v>
      </c>
      <c r="F48" s="20" t="s">
        <v>0</v>
      </c>
      <c r="G48" s="20" t="s">
        <v>19</v>
      </c>
      <c r="H48" s="18"/>
      <c r="I48" s="18"/>
      <c r="J48" s="21">
        <v>42794</v>
      </c>
      <c r="K48" s="21">
        <v>42884</v>
      </c>
      <c r="L48" s="21">
        <v>42899</v>
      </c>
      <c r="M48" s="22">
        <v>43079</v>
      </c>
    </row>
    <row r="49" spans="2:13" ht="30" customHeight="1" x14ac:dyDescent="0.25">
      <c r="B49" s="16"/>
      <c r="C49" s="17" t="s">
        <v>70</v>
      </c>
      <c r="D49" s="18"/>
      <c r="E49" s="19">
        <v>900000000</v>
      </c>
      <c r="F49" s="20" t="s">
        <v>0</v>
      </c>
      <c r="G49" s="20" t="s">
        <v>19</v>
      </c>
      <c r="H49" s="18"/>
      <c r="I49" s="18"/>
      <c r="J49" s="21">
        <v>42794</v>
      </c>
      <c r="K49" s="21">
        <v>42884</v>
      </c>
      <c r="L49" s="21">
        <v>42899</v>
      </c>
      <c r="M49" s="22">
        <v>43079</v>
      </c>
    </row>
    <row r="50" spans="2:13" ht="30" customHeight="1" x14ac:dyDescent="0.25">
      <c r="B50" s="16"/>
      <c r="C50" s="17" t="s">
        <v>71</v>
      </c>
      <c r="D50" s="18"/>
      <c r="E50" s="19">
        <v>1000000000</v>
      </c>
      <c r="F50" s="20" t="s">
        <v>0</v>
      </c>
      <c r="G50" s="20" t="s">
        <v>19</v>
      </c>
      <c r="H50" s="18"/>
      <c r="I50" s="18"/>
      <c r="J50" s="21">
        <v>42794</v>
      </c>
      <c r="K50" s="21">
        <v>42884</v>
      </c>
      <c r="L50" s="21">
        <v>42899</v>
      </c>
      <c r="M50" s="22">
        <v>43079</v>
      </c>
    </row>
    <row r="51" spans="2:13" ht="30" customHeight="1" x14ac:dyDescent="0.25">
      <c r="B51" s="16"/>
      <c r="C51" s="17" t="s">
        <v>72</v>
      </c>
      <c r="D51" s="18"/>
      <c r="E51" s="19">
        <v>1000000000</v>
      </c>
      <c r="F51" s="20" t="s">
        <v>0</v>
      </c>
      <c r="G51" s="20" t="s">
        <v>19</v>
      </c>
      <c r="H51" s="18"/>
      <c r="I51" s="18"/>
      <c r="J51" s="21">
        <v>42794</v>
      </c>
      <c r="K51" s="21">
        <v>42884</v>
      </c>
      <c r="L51" s="21">
        <v>42899</v>
      </c>
      <c r="M51" s="22">
        <v>43079</v>
      </c>
    </row>
    <row r="52" spans="2:13" ht="30" customHeight="1" x14ac:dyDescent="0.25">
      <c r="B52" s="16"/>
      <c r="C52" s="17" t="s">
        <v>73</v>
      </c>
      <c r="D52" s="18"/>
      <c r="E52" s="19">
        <v>1000000000</v>
      </c>
      <c r="F52" s="20" t="s">
        <v>0</v>
      </c>
      <c r="G52" s="20" t="s">
        <v>19</v>
      </c>
      <c r="H52" s="18"/>
      <c r="I52" s="18"/>
      <c r="J52" s="21">
        <v>42794</v>
      </c>
      <c r="K52" s="21">
        <v>42884</v>
      </c>
      <c r="L52" s="21">
        <v>42899</v>
      </c>
      <c r="M52" s="22">
        <v>43079</v>
      </c>
    </row>
    <row r="53" spans="2:13" ht="30" customHeight="1" x14ac:dyDescent="0.25">
      <c r="B53" s="16"/>
      <c r="C53" s="17" t="s">
        <v>36</v>
      </c>
      <c r="D53" s="18"/>
      <c r="E53" s="19">
        <v>2753000000</v>
      </c>
      <c r="F53" s="20" t="s">
        <v>0</v>
      </c>
      <c r="G53" s="20" t="s">
        <v>19</v>
      </c>
      <c r="H53" s="18"/>
      <c r="I53" s="18"/>
      <c r="J53" s="21">
        <v>42794</v>
      </c>
      <c r="K53" s="21">
        <v>42884</v>
      </c>
      <c r="L53" s="21">
        <v>42899</v>
      </c>
      <c r="M53" s="22">
        <v>43079</v>
      </c>
    </row>
    <row r="54" spans="2:13" ht="30" customHeight="1" x14ac:dyDescent="0.25">
      <c r="B54" s="16"/>
      <c r="C54" s="17" t="s">
        <v>74</v>
      </c>
      <c r="D54" s="18"/>
      <c r="E54" s="19">
        <v>3247000000</v>
      </c>
      <c r="F54" s="20" t="s">
        <v>0</v>
      </c>
      <c r="G54" s="20" t="s">
        <v>19</v>
      </c>
      <c r="H54" s="18"/>
      <c r="I54" s="18"/>
      <c r="J54" s="21">
        <v>42794</v>
      </c>
      <c r="K54" s="21">
        <v>42884</v>
      </c>
      <c r="L54" s="21">
        <v>42899</v>
      </c>
      <c r="M54" s="22">
        <v>43079</v>
      </c>
    </row>
    <row r="55" spans="2:13" ht="30" customHeight="1" x14ac:dyDescent="0.25">
      <c r="B55" s="16"/>
      <c r="C55" s="17" t="s">
        <v>75</v>
      </c>
      <c r="D55" s="18"/>
      <c r="E55" s="19">
        <v>633208149</v>
      </c>
      <c r="F55" s="20" t="s">
        <v>0</v>
      </c>
      <c r="G55" s="20" t="s">
        <v>32</v>
      </c>
      <c r="H55" s="18"/>
      <c r="I55" s="18"/>
      <c r="J55" s="21">
        <v>42794</v>
      </c>
      <c r="K55" s="21">
        <v>42884</v>
      </c>
      <c r="L55" s="21">
        <v>42899</v>
      </c>
      <c r="M55" s="22">
        <v>43079</v>
      </c>
    </row>
    <row r="56" spans="2:13" ht="30" customHeight="1" x14ac:dyDescent="0.25">
      <c r="B56" s="16"/>
      <c r="C56" s="17" t="s">
        <v>51</v>
      </c>
      <c r="D56" s="18"/>
      <c r="E56" s="19">
        <v>400000000</v>
      </c>
      <c r="F56" s="20" t="s">
        <v>0</v>
      </c>
      <c r="G56" s="20" t="s">
        <v>32</v>
      </c>
      <c r="H56" s="18"/>
      <c r="I56" s="18"/>
      <c r="J56" s="21"/>
      <c r="K56" s="21"/>
      <c r="L56" s="21"/>
      <c r="M56" s="22"/>
    </row>
    <row r="57" spans="2:13" ht="30" customHeight="1" x14ac:dyDescent="0.25">
      <c r="B57" s="16"/>
      <c r="C57" s="17" t="s">
        <v>76</v>
      </c>
      <c r="D57" s="18"/>
      <c r="E57" s="19">
        <v>6541333554</v>
      </c>
      <c r="F57" s="20" t="s">
        <v>0</v>
      </c>
      <c r="G57" s="20" t="s">
        <v>32</v>
      </c>
      <c r="H57" s="18"/>
      <c r="I57" s="18"/>
      <c r="J57" s="21"/>
      <c r="K57" s="21"/>
      <c r="L57" s="21"/>
      <c r="M57" s="22"/>
    </row>
    <row r="58" spans="2:13" ht="30" customHeight="1" x14ac:dyDescent="0.25">
      <c r="B58" s="16"/>
      <c r="C58" s="17" t="s">
        <v>77</v>
      </c>
      <c r="D58" s="18"/>
      <c r="E58" s="19">
        <v>659211230</v>
      </c>
      <c r="F58" s="20" t="s">
        <v>0</v>
      </c>
      <c r="G58" s="20" t="s">
        <v>32</v>
      </c>
      <c r="H58" s="18"/>
      <c r="I58" s="18"/>
      <c r="J58" s="21"/>
      <c r="K58" s="21"/>
      <c r="L58" s="21"/>
      <c r="M58" s="22"/>
    </row>
    <row r="59" spans="2:13" ht="30" customHeight="1" x14ac:dyDescent="0.25">
      <c r="B59" s="16"/>
      <c r="C59" s="17" t="s">
        <v>78</v>
      </c>
      <c r="D59" s="18"/>
      <c r="E59" s="19">
        <v>5538495245</v>
      </c>
      <c r="F59" s="20" t="s">
        <v>0</v>
      </c>
      <c r="G59" s="20" t="s">
        <v>32</v>
      </c>
      <c r="H59" s="18"/>
      <c r="I59" s="18"/>
      <c r="J59" s="21"/>
      <c r="K59" s="21"/>
      <c r="L59" s="21"/>
      <c r="M59" s="22"/>
    </row>
    <row r="60" spans="2:13" ht="30" customHeight="1" x14ac:dyDescent="0.25">
      <c r="B60" s="16"/>
      <c r="C60" s="17" t="s">
        <v>79</v>
      </c>
      <c r="D60" s="18"/>
      <c r="E60" s="19">
        <v>3356068887</v>
      </c>
      <c r="F60" s="20" t="s">
        <v>0</v>
      </c>
      <c r="G60" s="20" t="s">
        <v>32</v>
      </c>
      <c r="H60" s="18"/>
      <c r="I60" s="18"/>
      <c r="J60" s="21"/>
      <c r="K60" s="21"/>
      <c r="L60" s="21"/>
      <c r="M60" s="22"/>
    </row>
    <row r="61" spans="2:13" ht="30" customHeight="1" thickBot="1" x14ac:dyDescent="0.3">
      <c r="B61" s="23"/>
      <c r="C61" s="24" t="s">
        <v>80</v>
      </c>
      <c r="D61" s="25"/>
      <c r="E61" s="26">
        <v>8640536935</v>
      </c>
      <c r="F61" s="27" t="s">
        <v>0</v>
      </c>
      <c r="G61" s="27" t="s">
        <v>32</v>
      </c>
      <c r="H61" s="25"/>
      <c r="I61" s="25"/>
      <c r="J61" s="28"/>
      <c r="K61" s="28"/>
      <c r="L61" s="28"/>
      <c r="M61" s="29"/>
    </row>
    <row r="62" spans="2:13" ht="30" customHeight="1" x14ac:dyDescent="0.25">
      <c r="B62" s="30" t="s">
        <v>81</v>
      </c>
      <c r="C62" s="10"/>
      <c r="D62" s="11"/>
      <c r="E62" s="12">
        <f>SUM(E63:E76)</f>
        <v>9298000000</v>
      </c>
      <c r="F62" s="13"/>
      <c r="G62" s="13"/>
      <c r="H62" s="11"/>
      <c r="I62" s="11"/>
      <c r="J62" s="11"/>
      <c r="K62" s="11"/>
      <c r="L62" s="11"/>
      <c r="M62" s="14"/>
    </row>
    <row r="63" spans="2:13" ht="30" customHeight="1" x14ac:dyDescent="0.25">
      <c r="B63" s="16"/>
      <c r="C63" s="17" t="s">
        <v>82</v>
      </c>
      <c r="D63" s="18"/>
      <c r="E63" s="19">
        <v>1100668320</v>
      </c>
      <c r="F63" s="20" t="s">
        <v>0</v>
      </c>
      <c r="G63" s="20" t="s">
        <v>32</v>
      </c>
      <c r="H63" s="18"/>
      <c r="I63" s="18"/>
      <c r="J63" s="21"/>
      <c r="K63" s="21"/>
      <c r="L63" s="21"/>
      <c r="M63" s="22"/>
    </row>
    <row r="64" spans="2:13" ht="30" customHeight="1" x14ac:dyDescent="0.25">
      <c r="B64" s="16"/>
      <c r="C64" s="17" t="s">
        <v>82</v>
      </c>
      <c r="D64" s="18"/>
      <c r="E64" s="19">
        <v>749971658</v>
      </c>
      <c r="F64" s="20" t="s">
        <v>0</v>
      </c>
      <c r="G64" s="20" t="s">
        <v>32</v>
      </c>
      <c r="H64" s="18"/>
      <c r="I64" s="18"/>
      <c r="J64" s="21"/>
      <c r="K64" s="21"/>
      <c r="L64" s="21"/>
      <c r="M64" s="22"/>
    </row>
    <row r="65" spans="2:13" ht="30" customHeight="1" x14ac:dyDescent="0.25">
      <c r="B65" s="16"/>
      <c r="C65" s="17" t="s">
        <v>83</v>
      </c>
      <c r="D65" s="18"/>
      <c r="E65" s="19">
        <v>3280571965</v>
      </c>
      <c r="F65" s="20" t="s">
        <v>0</v>
      </c>
      <c r="G65" s="20" t="s">
        <v>32</v>
      </c>
      <c r="H65" s="18"/>
      <c r="I65" s="18"/>
      <c r="J65" s="21"/>
      <c r="K65" s="21"/>
      <c r="L65" s="21"/>
      <c r="M65" s="22"/>
    </row>
    <row r="66" spans="2:13" ht="30" customHeight="1" x14ac:dyDescent="0.25">
      <c r="B66" s="16"/>
      <c r="C66" s="17" t="s">
        <v>83</v>
      </c>
      <c r="D66" s="18"/>
      <c r="E66" s="19">
        <v>1297364835</v>
      </c>
      <c r="F66" s="20" t="s">
        <v>0</v>
      </c>
      <c r="G66" s="20" t="s">
        <v>32</v>
      </c>
      <c r="H66" s="18"/>
      <c r="I66" s="18"/>
      <c r="J66" s="21"/>
      <c r="K66" s="21"/>
      <c r="L66" s="21"/>
      <c r="M66" s="22"/>
    </row>
    <row r="67" spans="2:13" ht="30" customHeight="1" x14ac:dyDescent="0.25">
      <c r="B67" s="16"/>
      <c r="C67" s="17" t="s">
        <v>15</v>
      </c>
      <c r="D67" s="18"/>
      <c r="E67" s="19">
        <v>150000000</v>
      </c>
      <c r="F67" s="20" t="s">
        <v>0</v>
      </c>
      <c r="G67" s="20" t="s">
        <v>32</v>
      </c>
      <c r="H67" s="18"/>
      <c r="I67" s="18"/>
      <c r="J67" s="21"/>
      <c r="K67" s="21"/>
      <c r="L67" s="21"/>
      <c r="M67" s="22"/>
    </row>
    <row r="68" spans="2:13" ht="30" customHeight="1" x14ac:dyDescent="0.25">
      <c r="B68" s="16"/>
      <c r="C68" s="17" t="s">
        <v>14</v>
      </c>
      <c r="D68" s="18"/>
      <c r="E68" s="19">
        <v>190000000</v>
      </c>
      <c r="F68" s="20" t="s">
        <v>0</v>
      </c>
      <c r="G68" s="20" t="s">
        <v>32</v>
      </c>
      <c r="H68" s="18"/>
      <c r="I68" s="18"/>
      <c r="J68" s="21"/>
      <c r="K68" s="21"/>
      <c r="L68" s="21"/>
      <c r="M68" s="22"/>
    </row>
    <row r="69" spans="2:13" ht="30" customHeight="1" x14ac:dyDescent="0.25">
      <c r="B69" s="16"/>
      <c r="C69" s="17" t="s">
        <v>13</v>
      </c>
      <c r="D69" s="18"/>
      <c r="E69" s="19">
        <v>140000000</v>
      </c>
      <c r="F69" s="20" t="s">
        <v>0</v>
      </c>
      <c r="G69" s="20" t="s">
        <v>32</v>
      </c>
      <c r="H69" s="18"/>
      <c r="I69" s="18"/>
      <c r="J69" s="21"/>
      <c r="K69" s="21"/>
      <c r="L69" s="21"/>
      <c r="M69" s="22"/>
    </row>
    <row r="70" spans="2:13" ht="30" customHeight="1" x14ac:dyDescent="0.25">
      <c r="B70" s="16"/>
      <c r="C70" s="17" t="s">
        <v>17</v>
      </c>
      <c r="D70" s="18"/>
      <c r="E70" s="19">
        <v>160000000</v>
      </c>
      <c r="F70" s="20" t="s">
        <v>0</v>
      </c>
      <c r="G70" s="20" t="s">
        <v>32</v>
      </c>
      <c r="H70" s="18"/>
      <c r="I70" s="18"/>
      <c r="J70" s="21"/>
      <c r="K70" s="21"/>
      <c r="L70" s="21"/>
      <c r="M70" s="22"/>
    </row>
    <row r="71" spans="2:13" ht="30" customHeight="1" x14ac:dyDescent="0.25">
      <c r="B71" s="16"/>
      <c r="C71" s="17" t="s">
        <v>16</v>
      </c>
      <c r="D71" s="18"/>
      <c r="E71" s="19">
        <v>160000000</v>
      </c>
      <c r="F71" s="20" t="s">
        <v>0</v>
      </c>
      <c r="G71" s="20" t="s">
        <v>32</v>
      </c>
      <c r="H71" s="18"/>
      <c r="I71" s="18"/>
      <c r="J71" s="21"/>
      <c r="K71" s="21"/>
      <c r="L71" s="21"/>
      <c r="M71" s="22"/>
    </row>
    <row r="72" spans="2:13" ht="30" customHeight="1" x14ac:dyDescent="0.25">
      <c r="B72" s="16"/>
      <c r="C72" s="17" t="s">
        <v>84</v>
      </c>
      <c r="D72" s="18"/>
      <c r="E72" s="19">
        <v>200423222</v>
      </c>
      <c r="F72" s="20" t="s">
        <v>0</v>
      </c>
      <c r="G72" s="20" t="s">
        <v>32</v>
      </c>
      <c r="H72" s="18"/>
      <c r="I72" s="18"/>
      <c r="J72" s="21">
        <v>42794</v>
      </c>
      <c r="K72" s="21">
        <v>42839</v>
      </c>
      <c r="L72" s="21">
        <v>42854</v>
      </c>
      <c r="M72" s="22">
        <v>43094</v>
      </c>
    </row>
    <row r="73" spans="2:13" ht="30" customHeight="1" x14ac:dyDescent="0.25">
      <c r="B73" s="16"/>
      <c r="C73" s="17" t="s">
        <v>85</v>
      </c>
      <c r="D73" s="18"/>
      <c r="E73" s="19">
        <v>1569000000</v>
      </c>
      <c r="F73" s="20" t="s">
        <v>0</v>
      </c>
      <c r="G73" s="20" t="s">
        <v>32</v>
      </c>
      <c r="H73" s="18"/>
      <c r="I73" s="18"/>
      <c r="J73" s="21">
        <v>42794</v>
      </c>
      <c r="K73" s="21">
        <v>42884</v>
      </c>
      <c r="L73" s="21">
        <v>42899</v>
      </c>
      <c r="M73" s="22">
        <v>43079</v>
      </c>
    </row>
    <row r="74" spans="2:13" ht="30" customHeight="1" x14ac:dyDescent="0.25">
      <c r="B74" s="16"/>
      <c r="C74" s="17" t="s">
        <v>86</v>
      </c>
      <c r="D74" s="18"/>
      <c r="E74" s="19">
        <v>100000000</v>
      </c>
      <c r="F74" s="20" t="s">
        <v>0</v>
      </c>
      <c r="G74" s="20" t="s">
        <v>32</v>
      </c>
      <c r="H74" s="18"/>
      <c r="I74" s="18"/>
      <c r="J74" s="21"/>
      <c r="K74" s="21"/>
      <c r="L74" s="21"/>
      <c r="M74" s="22"/>
    </row>
    <row r="75" spans="2:13" ht="30" customHeight="1" x14ac:dyDescent="0.25">
      <c r="B75" s="16"/>
      <c r="C75" s="17" t="s">
        <v>86</v>
      </c>
      <c r="D75" s="18"/>
      <c r="E75" s="19">
        <v>100000000</v>
      </c>
      <c r="F75" s="20" t="s">
        <v>0</v>
      </c>
      <c r="G75" s="20" t="s">
        <v>32</v>
      </c>
      <c r="H75" s="18"/>
      <c r="I75" s="18"/>
      <c r="J75" s="21"/>
      <c r="K75" s="21"/>
      <c r="L75" s="21"/>
      <c r="M75" s="22"/>
    </row>
    <row r="76" spans="2:13" ht="30" customHeight="1" thickBot="1" x14ac:dyDescent="0.3">
      <c r="B76" s="23"/>
      <c r="C76" s="24" t="s">
        <v>86</v>
      </c>
      <c r="D76" s="25"/>
      <c r="E76" s="26">
        <v>100000000</v>
      </c>
      <c r="F76" s="27" t="s">
        <v>0</v>
      </c>
      <c r="G76" s="27" t="s">
        <v>32</v>
      </c>
      <c r="H76" s="25"/>
      <c r="I76" s="25"/>
      <c r="J76" s="28"/>
      <c r="K76" s="28"/>
      <c r="L76" s="28"/>
      <c r="M76" s="29"/>
    </row>
    <row r="77" spans="2:13" ht="30" customHeight="1" x14ac:dyDescent="0.25">
      <c r="B77" s="30" t="s">
        <v>87</v>
      </c>
      <c r="C77" s="10"/>
      <c r="D77" s="11"/>
      <c r="E77" s="12">
        <f>SUM(E78:E83)</f>
        <v>25000000000</v>
      </c>
      <c r="F77" s="13"/>
      <c r="G77" s="13"/>
      <c r="H77" s="11"/>
      <c r="I77" s="11"/>
      <c r="J77" s="11"/>
      <c r="K77" s="11"/>
      <c r="L77" s="11"/>
      <c r="M77" s="14"/>
    </row>
    <row r="78" spans="2:13" ht="30" customHeight="1" x14ac:dyDescent="0.25">
      <c r="B78" s="16"/>
      <c r="C78" s="17" t="s">
        <v>88</v>
      </c>
      <c r="D78" s="18"/>
      <c r="E78" s="19">
        <v>5500000000</v>
      </c>
      <c r="F78" s="20" t="s">
        <v>0</v>
      </c>
      <c r="G78" s="20" t="s">
        <v>32</v>
      </c>
      <c r="H78" s="18"/>
      <c r="I78" s="18"/>
      <c r="J78" s="21">
        <v>42794</v>
      </c>
      <c r="K78" s="21">
        <v>42884</v>
      </c>
      <c r="L78" s="21">
        <v>42899</v>
      </c>
      <c r="M78" s="22">
        <v>43079</v>
      </c>
    </row>
    <row r="79" spans="2:13" ht="30" customHeight="1" x14ac:dyDescent="0.25">
      <c r="B79" s="16"/>
      <c r="C79" s="17" t="s">
        <v>89</v>
      </c>
      <c r="D79" s="18"/>
      <c r="E79" s="19">
        <v>4800000000</v>
      </c>
      <c r="F79" s="20" t="s">
        <v>0</v>
      </c>
      <c r="G79" s="20" t="s">
        <v>32</v>
      </c>
      <c r="H79" s="18"/>
      <c r="I79" s="18"/>
      <c r="J79" s="21">
        <v>42794</v>
      </c>
      <c r="K79" s="21">
        <v>42884</v>
      </c>
      <c r="L79" s="21">
        <v>42899</v>
      </c>
      <c r="M79" s="22">
        <v>43079</v>
      </c>
    </row>
    <row r="80" spans="2:13" ht="30" customHeight="1" x14ac:dyDescent="0.25">
      <c r="B80" s="16"/>
      <c r="C80" s="17" t="s">
        <v>90</v>
      </c>
      <c r="D80" s="18"/>
      <c r="E80" s="19">
        <v>4200000000</v>
      </c>
      <c r="F80" s="20" t="s">
        <v>0</v>
      </c>
      <c r="G80" s="20" t="s">
        <v>32</v>
      </c>
      <c r="H80" s="18"/>
      <c r="I80" s="18"/>
      <c r="J80" s="21">
        <v>42794</v>
      </c>
      <c r="K80" s="21">
        <v>42884</v>
      </c>
      <c r="L80" s="21">
        <v>42899</v>
      </c>
      <c r="M80" s="22">
        <v>43079</v>
      </c>
    </row>
    <row r="81" spans="2:13" ht="30" customHeight="1" x14ac:dyDescent="0.25">
      <c r="B81" s="16"/>
      <c r="C81" s="17" t="s">
        <v>91</v>
      </c>
      <c r="D81" s="18"/>
      <c r="E81" s="19">
        <v>8200000000</v>
      </c>
      <c r="F81" s="20" t="s">
        <v>0</v>
      </c>
      <c r="G81" s="20" t="s">
        <v>32</v>
      </c>
      <c r="H81" s="18"/>
      <c r="I81" s="18"/>
      <c r="J81" s="21">
        <v>42794</v>
      </c>
      <c r="K81" s="21">
        <v>42884</v>
      </c>
      <c r="L81" s="21">
        <v>42899</v>
      </c>
      <c r="M81" s="22">
        <v>43079</v>
      </c>
    </row>
    <row r="82" spans="2:13" ht="30" customHeight="1" x14ac:dyDescent="0.25">
      <c r="B82" s="16"/>
      <c r="C82" s="17" t="s">
        <v>92</v>
      </c>
      <c r="D82" s="18"/>
      <c r="E82" s="19">
        <v>700000000</v>
      </c>
      <c r="F82" s="20" t="s">
        <v>0</v>
      </c>
      <c r="G82" s="20" t="s">
        <v>32</v>
      </c>
      <c r="H82" s="18"/>
      <c r="I82" s="18"/>
      <c r="J82" s="21">
        <v>42794</v>
      </c>
      <c r="K82" s="21">
        <v>42884</v>
      </c>
      <c r="L82" s="21">
        <v>42899</v>
      </c>
      <c r="M82" s="22">
        <v>43079</v>
      </c>
    </row>
    <row r="83" spans="2:13" ht="30" customHeight="1" thickBot="1" x14ac:dyDescent="0.3">
      <c r="B83" s="23"/>
      <c r="C83" s="24" t="s">
        <v>93</v>
      </c>
      <c r="D83" s="25"/>
      <c r="E83" s="26">
        <v>1600000000</v>
      </c>
      <c r="F83" s="27" t="s">
        <v>0</v>
      </c>
      <c r="G83" s="27" t="s">
        <v>32</v>
      </c>
      <c r="H83" s="25"/>
      <c r="I83" s="25"/>
      <c r="J83" s="28">
        <v>42794</v>
      </c>
      <c r="K83" s="28">
        <v>42884</v>
      </c>
      <c r="L83" s="28">
        <v>42899</v>
      </c>
      <c r="M83" s="29">
        <v>43079</v>
      </c>
    </row>
    <row r="84" spans="2:13" ht="30" customHeight="1" x14ac:dyDescent="0.25">
      <c r="B84" s="30" t="s">
        <v>94</v>
      </c>
      <c r="C84" s="10"/>
      <c r="D84" s="11"/>
      <c r="E84" s="31">
        <f>SUM(E85:E88)</f>
        <v>3500000000</v>
      </c>
      <c r="F84" s="13"/>
      <c r="G84" s="13"/>
      <c r="H84" s="11"/>
      <c r="I84" s="11"/>
      <c r="J84" s="11"/>
      <c r="K84" s="11"/>
      <c r="L84" s="11"/>
      <c r="M84" s="14"/>
    </row>
    <row r="85" spans="2:13" ht="30" customHeight="1" x14ac:dyDescent="0.25">
      <c r="B85" s="16"/>
      <c r="C85" s="17" t="s">
        <v>95</v>
      </c>
      <c r="D85" s="18"/>
      <c r="E85" s="19">
        <v>700000000</v>
      </c>
      <c r="F85" s="20" t="s">
        <v>0</v>
      </c>
      <c r="G85" s="20" t="s">
        <v>32</v>
      </c>
      <c r="H85" s="18"/>
      <c r="I85" s="18"/>
      <c r="J85" s="21">
        <v>42794</v>
      </c>
      <c r="K85" s="21">
        <v>42884</v>
      </c>
      <c r="L85" s="21">
        <v>42899</v>
      </c>
      <c r="M85" s="22">
        <v>43079</v>
      </c>
    </row>
    <row r="86" spans="2:13" ht="30" customHeight="1" x14ac:dyDescent="0.25">
      <c r="B86" s="16"/>
      <c r="C86" s="17" t="s">
        <v>96</v>
      </c>
      <c r="D86" s="18"/>
      <c r="E86" s="19">
        <v>1600000000</v>
      </c>
      <c r="F86" s="20" t="s">
        <v>0</v>
      </c>
      <c r="G86" s="20" t="s">
        <v>32</v>
      </c>
      <c r="H86" s="18"/>
      <c r="I86" s="18"/>
      <c r="J86" s="21">
        <v>42794</v>
      </c>
      <c r="K86" s="21">
        <v>42884</v>
      </c>
      <c r="L86" s="21">
        <v>42899</v>
      </c>
      <c r="M86" s="22">
        <v>43079</v>
      </c>
    </row>
    <row r="87" spans="2:13" ht="30" customHeight="1" x14ac:dyDescent="0.25">
      <c r="B87" s="16"/>
      <c r="C87" s="17" t="s">
        <v>97</v>
      </c>
      <c r="D87" s="18"/>
      <c r="E87" s="19">
        <v>900000000</v>
      </c>
      <c r="F87" s="20" t="s">
        <v>0</v>
      </c>
      <c r="G87" s="20" t="s">
        <v>32</v>
      </c>
      <c r="H87" s="18"/>
      <c r="I87" s="18"/>
      <c r="J87" s="21">
        <v>42794</v>
      </c>
      <c r="K87" s="21">
        <v>42884</v>
      </c>
      <c r="L87" s="21">
        <v>42899</v>
      </c>
      <c r="M87" s="22">
        <v>43079</v>
      </c>
    </row>
    <row r="88" spans="2:13" ht="30" customHeight="1" thickBot="1" x14ac:dyDescent="0.3">
      <c r="B88" s="23"/>
      <c r="C88" s="24" t="s">
        <v>98</v>
      </c>
      <c r="D88" s="25"/>
      <c r="E88" s="26">
        <v>300000000</v>
      </c>
      <c r="F88" s="27" t="s">
        <v>0</v>
      </c>
      <c r="G88" s="27" t="s">
        <v>32</v>
      </c>
      <c r="H88" s="25"/>
      <c r="I88" s="25"/>
      <c r="J88" s="28">
        <v>42794</v>
      </c>
      <c r="K88" s="28">
        <v>42884</v>
      </c>
      <c r="L88" s="28">
        <v>42899</v>
      </c>
      <c r="M88" s="29">
        <v>43079</v>
      </c>
    </row>
    <row r="89" spans="2:13" ht="30" customHeight="1" x14ac:dyDescent="0.25">
      <c r="B89" s="30" t="s">
        <v>99</v>
      </c>
      <c r="C89" s="10"/>
      <c r="D89" s="11"/>
      <c r="E89" s="12">
        <f>SUM(E90:E95)</f>
        <v>5520000750</v>
      </c>
      <c r="F89" s="13"/>
      <c r="G89" s="13"/>
      <c r="H89" s="11"/>
      <c r="I89" s="11"/>
      <c r="J89" s="11"/>
      <c r="K89" s="11"/>
      <c r="L89" s="11"/>
      <c r="M89" s="14"/>
    </row>
    <row r="90" spans="2:13" ht="30" customHeight="1" x14ac:dyDescent="0.25">
      <c r="B90" s="16"/>
      <c r="C90" s="17" t="s">
        <v>100</v>
      </c>
      <c r="D90" s="18"/>
      <c r="E90" s="19">
        <v>2502706971</v>
      </c>
      <c r="F90" s="20" t="s">
        <v>19</v>
      </c>
      <c r="G90" s="20" t="s">
        <v>32</v>
      </c>
      <c r="H90" s="18"/>
      <c r="I90" s="18"/>
      <c r="J90" s="18"/>
      <c r="K90" s="18"/>
      <c r="L90" s="18"/>
      <c r="M90" s="32"/>
    </row>
    <row r="91" spans="2:13" ht="30" customHeight="1" x14ac:dyDescent="0.25">
      <c r="B91" s="16"/>
      <c r="C91" s="17" t="s">
        <v>101</v>
      </c>
      <c r="D91" s="18"/>
      <c r="E91" s="19">
        <v>225000000</v>
      </c>
      <c r="F91" s="20" t="s">
        <v>0</v>
      </c>
      <c r="G91" s="20" t="s">
        <v>32</v>
      </c>
      <c r="H91" s="18"/>
      <c r="I91" s="18"/>
      <c r="J91" s="18"/>
      <c r="K91" s="18"/>
      <c r="L91" s="18"/>
      <c r="M91" s="32"/>
    </row>
    <row r="92" spans="2:13" ht="30" customHeight="1" x14ac:dyDescent="0.25">
      <c r="B92" s="16"/>
      <c r="C92" s="17" t="s">
        <v>102</v>
      </c>
      <c r="D92" s="18"/>
      <c r="E92" s="19">
        <v>200000000</v>
      </c>
      <c r="F92" s="20" t="s">
        <v>0</v>
      </c>
      <c r="G92" s="20" t="s">
        <v>32</v>
      </c>
      <c r="H92" s="18"/>
      <c r="I92" s="18"/>
      <c r="J92" s="18"/>
      <c r="K92" s="18"/>
      <c r="L92" s="18"/>
      <c r="M92" s="32"/>
    </row>
    <row r="93" spans="2:13" ht="30" customHeight="1" x14ac:dyDescent="0.25">
      <c r="B93" s="16"/>
      <c r="C93" s="17" t="s">
        <v>103</v>
      </c>
      <c r="D93" s="18"/>
      <c r="E93" s="19">
        <v>1134000000</v>
      </c>
      <c r="F93" s="20" t="s">
        <v>19</v>
      </c>
      <c r="G93" s="20" t="s">
        <v>32</v>
      </c>
      <c r="H93" s="18"/>
      <c r="I93" s="18"/>
      <c r="J93" s="18"/>
      <c r="K93" s="18"/>
      <c r="L93" s="18"/>
      <c r="M93" s="32"/>
    </row>
    <row r="94" spans="2:13" ht="30" customHeight="1" x14ac:dyDescent="0.25">
      <c r="B94" s="16"/>
      <c r="C94" s="17" t="s">
        <v>104</v>
      </c>
      <c r="D94" s="18"/>
      <c r="E94" s="19">
        <v>850000000</v>
      </c>
      <c r="F94" s="20" t="s">
        <v>0</v>
      </c>
      <c r="G94" s="20" t="s">
        <v>32</v>
      </c>
      <c r="H94" s="18"/>
      <c r="I94" s="18"/>
      <c r="J94" s="18"/>
      <c r="K94" s="18"/>
      <c r="L94" s="18"/>
      <c r="M94" s="32"/>
    </row>
    <row r="95" spans="2:13" ht="30" customHeight="1" thickBot="1" x14ac:dyDescent="0.3">
      <c r="B95" s="23"/>
      <c r="C95" s="24" t="s">
        <v>105</v>
      </c>
      <c r="D95" s="25"/>
      <c r="E95" s="26">
        <v>608293779</v>
      </c>
      <c r="F95" s="27" t="s">
        <v>0</v>
      </c>
      <c r="G95" s="27" t="s">
        <v>32</v>
      </c>
      <c r="H95" s="25"/>
      <c r="I95" s="25"/>
      <c r="J95" s="25"/>
      <c r="K95" s="25"/>
      <c r="L95" s="25"/>
      <c r="M95" s="33"/>
    </row>
    <row r="96" spans="2:13" x14ac:dyDescent="0.25">
      <c r="E96" s="35"/>
    </row>
    <row r="98" spans="2:13" x14ac:dyDescent="0.25">
      <c r="B98" s="206" t="s">
        <v>106</v>
      </c>
      <c r="C98" s="206"/>
      <c r="D98" s="206"/>
      <c r="E98" s="206"/>
      <c r="F98" s="206"/>
      <c r="G98" s="206"/>
      <c r="H98" s="206"/>
      <c r="I98" s="206"/>
      <c r="J98" s="206"/>
      <c r="K98" s="206"/>
      <c r="L98" s="206"/>
      <c r="M98" s="206"/>
    </row>
  </sheetData>
  <dataConsolidate/>
  <mergeCells count="9">
    <mergeCell ref="B98:M98"/>
    <mergeCell ref="B2:M2"/>
    <mergeCell ref="B4:B6"/>
    <mergeCell ref="C4:C6"/>
    <mergeCell ref="D4:D6"/>
    <mergeCell ref="E4:E6"/>
    <mergeCell ref="F4:F5"/>
    <mergeCell ref="G4:G5"/>
    <mergeCell ref="H4:M5"/>
  </mergeCells>
  <printOptions horizontalCentered="1"/>
  <pageMargins left="0.39370078740157483" right="0.39370078740157483" top="0.39370078740157483" bottom="0.39370078740157483" header="0.19685039370078741" footer="0.19685039370078741"/>
  <pageSetup scale="3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F7:G95 B7:B95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4"/>
  </sheetPr>
  <dimension ref="A2:AD18"/>
  <sheetViews>
    <sheetView topLeftCell="U10" zoomScale="90" zoomScaleNormal="90" workbookViewId="0">
      <selection activeCell="AH14" sqref="AH14"/>
    </sheetView>
  </sheetViews>
  <sheetFormatPr baseColWidth="10" defaultColWidth="11.5703125" defaultRowHeight="15" x14ac:dyDescent="0.25"/>
  <cols>
    <col min="1" max="1" width="1.7109375" style="312" customWidth="1"/>
    <col min="2" max="2" width="44.140625" style="312" customWidth="1"/>
    <col min="3" max="3" width="47.140625" style="312" customWidth="1"/>
    <col min="4" max="4" width="31.140625" style="312" customWidth="1"/>
    <col min="5" max="5" width="27.140625" style="132" customWidth="1"/>
    <col min="6" max="6" width="27.42578125" style="312" customWidth="1"/>
    <col min="7" max="7" width="27.28515625" style="312" customWidth="1"/>
    <col min="8" max="14" width="18" style="312" customWidth="1"/>
    <col min="15" max="15" width="16" style="312" customWidth="1"/>
    <col min="16" max="16" width="30.42578125" style="312" customWidth="1"/>
    <col min="17" max="17" width="28.7109375" style="312" customWidth="1"/>
    <col min="18" max="18" width="15.85546875" style="312" customWidth="1"/>
    <col min="19" max="19" width="36.7109375" style="312" customWidth="1"/>
    <col min="20" max="20" width="35.7109375" style="312" customWidth="1"/>
    <col min="21" max="21" width="19.140625" style="312" customWidth="1"/>
    <col min="22" max="22" width="21.85546875" style="312" customWidth="1"/>
    <col min="23" max="23" width="27.28515625" style="312" customWidth="1"/>
    <col min="24" max="24" width="16.85546875" style="312" customWidth="1"/>
    <col min="25" max="25" width="30.7109375" style="312" customWidth="1"/>
    <col min="26" max="26" width="28.85546875" style="312" customWidth="1"/>
    <col min="27" max="27" width="11.5703125" style="312"/>
    <col min="28" max="28" width="24.140625" style="312" customWidth="1"/>
    <col min="29" max="29" width="33.140625" style="312" customWidth="1"/>
    <col min="30" max="30" width="22.85546875" style="312" hidden="1" customWidth="1"/>
    <col min="31" max="258" width="11.5703125" style="312"/>
    <col min="259" max="259" width="1.7109375" style="312" customWidth="1"/>
    <col min="260" max="261" width="28.7109375" style="312" customWidth="1"/>
    <col min="262" max="262" width="22.85546875" style="312" bestFit="1" customWidth="1"/>
    <col min="263" max="264" width="40.140625" style="312" customWidth="1"/>
    <col min="265" max="265" width="27.28515625" style="312" customWidth="1"/>
    <col min="266" max="266" width="20.7109375" style="312" customWidth="1"/>
    <col min="267" max="267" width="22.42578125" style="312" customWidth="1"/>
    <col min="268" max="268" width="21.28515625" style="312" customWidth="1"/>
    <col min="269" max="269" width="16" style="312" bestFit="1" customWidth="1"/>
    <col min="270" max="270" width="49" style="312" customWidth="1"/>
    <col min="271" max="514" width="11.5703125" style="312"/>
    <col min="515" max="515" width="1.7109375" style="312" customWidth="1"/>
    <col min="516" max="517" width="28.7109375" style="312" customWidth="1"/>
    <col min="518" max="518" width="22.85546875" style="312" bestFit="1" customWidth="1"/>
    <col min="519" max="520" width="40.140625" style="312" customWidth="1"/>
    <col min="521" max="521" width="27.28515625" style="312" customWidth="1"/>
    <col min="522" max="522" width="20.7109375" style="312" customWidth="1"/>
    <col min="523" max="523" width="22.42578125" style="312" customWidth="1"/>
    <col min="524" max="524" width="21.28515625" style="312" customWidth="1"/>
    <col min="525" max="525" width="16" style="312" bestFit="1" customWidth="1"/>
    <col min="526" max="526" width="49" style="312" customWidth="1"/>
    <col min="527" max="770" width="11.5703125" style="312"/>
    <col min="771" max="771" width="1.7109375" style="312" customWidth="1"/>
    <col min="772" max="773" width="28.7109375" style="312" customWidth="1"/>
    <col min="774" max="774" width="22.85546875" style="312" bestFit="1" customWidth="1"/>
    <col min="775" max="776" width="40.140625" style="312" customWidth="1"/>
    <col min="777" max="777" width="27.28515625" style="312" customWidth="1"/>
    <col min="778" max="778" width="20.7109375" style="312" customWidth="1"/>
    <col min="779" max="779" width="22.42578125" style="312" customWidth="1"/>
    <col min="780" max="780" width="21.28515625" style="312" customWidth="1"/>
    <col min="781" max="781" width="16" style="312" bestFit="1" customWidth="1"/>
    <col min="782" max="782" width="49" style="312" customWidth="1"/>
    <col min="783" max="1026" width="11.5703125" style="312"/>
    <col min="1027" max="1027" width="1.7109375" style="312" customWidth="1"/>
    <col min="1028" max="1029" width="28.7109375" style="312" customWidth="1"/>
    <col min="1030" max="1030" width="22.85546875" style="312" bestFit="1" customWidth="1"/>
    <col min="1031" max="1032" width="40.140625" style="312" customWidth="1"/>
    <col min="1033" max="1033" width="27.28515625" style="312" customWidth="1"/>
    <col min="1034" max="1034" width="20.7109375" style="312" customWidth="1"/>
    <col min="1035" max="1035" width="22.42578125" style="312" customWidth="1"/>
    <col min="1036" max="1036" width="21.28515625" style="312" customWidth="1"/>
    <col min="1037" max="1037" width="16" style="312" bestFit="1" customWidth="1"/>
    <col min="1038" max="1038" width="49" style="312" customWidth="1"/>
    <col min="1039" max="1282" width="11.5703125" style="312"/>
    <col min="1283" max="1283" width="1.7109375" style="312" customWidth="1"/>
    <col min="1284" max="1285" width="28.7109375" style="312" customWidth="1"/>
    <col min="1286" max="1286" width="22.85546875" style="312" bestFit="1" customWidth="1"/>
    <col min="1287" max="1288" width="40.140625" style="312" customWidth="1"/>
    <col min="1289" max="1289" width="27.28515625" style="312" customWidth="1"/>
    <col min="1290" max="1290" width="20.7109375" style="312" customWidth="1"/>
    <col min="1291" max="1291" width="22.42578125" style="312" customWidth="1"/>
    <col min="1292" max="1292" width="21.28515625" style="312" customWidth="1"/>
    <col min="1293" max="1293" width="16" style="312" bestFit="1" customWidth="1"/>
    <col min="1294" max="1294" width="49" style="312" customWidth="1"/>
    <col min="1295" max="1538" width="11.5703125" style="312"/>
    <col min="1539" max="1539" width="1.7109375" style="312" customWidth="1"/>
    <col min="1540" max="1541" width="28.7109375" style="312" customWidth="1"/>
    <col min="1542" max="1542" width="22.85546875" style="312" bestFit="1" customWidth="1"/>
    <col min="1543" max="1544" width="40.140625" style="312" customWidth="1"/>
    <col min="1545" max="1545" width="27.28515625" style="312" customWidth="1"/>
    <col min="1546" max="1546" width="20.7109375" style="312" customWidth="1"/>
    <col min="1547" max="1547" width="22.42578125" style="312" customWidth="1"/>
    <col min="1548" max="1548" width="21.28515625" style="312" customWidth="1"/>
    <col min="1549" max="1549" width="16" style="312" bestFit="1" customWidth="1"/>
    <col min="1550" max="1550" width="49" style="312" customWidth="1"/>
    <col min="1551" max="1794" width="11.5703125" style="312"/>
    <col min="1795" max="1795" width="1.7109375" style="312" customWidth="1"/>
    <col min="1796" max="1797" width="28.7109375" style="312" customWidth="1"/>
    <col min="1798" max="1798" width="22.85546875" style="312" bestFit="1" customWidth="1"/>
    <col min="1799" max="1800" width="40.140625" style="312" customWidth="1"/>
    <col min="1801" max="1801" width="27.28515625" style="312" customWidth="1"/>
    <col min="1802" max="1802" width="20.7109375" style="312" customWidth="1"/>
    <col min="1803" max="1803" width="22.42578125" style="312" customWidth="1"/>
    <col min="1804" max="1804" width="21.28515625" style="312" customWidth="1"/>
    <col min="1805" max="1805" width="16" style="312" bestFit="1" customWidth="1"/>
    <col min="1806" max="1806" width="49" style="312" customWidth="1"/>
    <col min="1807" max="2050" width="11.5703125" style="312"/>
    <col min="2051" max="2051" width="1.7109375" style="312" customWidth="1"/>
    <col min="2052" max="2053" width="28.7109375" style="312" customWidth="1"/>
    <col min="2054" max="2054" width="22.85546875" style="312" bestFit="1" customWidth="1"/>
    <col min="2055" max="2056" width="40.140625" style="312" customWidth="1"/>
    <col min="2057" max="2057" width="27.28515625" style="312" customWidth="1"/>
    <col min="2058" max="2058" width="20.7109375" style="312" customWidth="1"/>
    <col min="2059" max="2059" width="22.42578125" style="312" customWidth="1"/>
    <col min="2060" max="2060" width="21.28515625" style="312" customWidth="1"/>
    <col min="2061" max="2061" width="16" style="312" bestFit="1" customWidth="1"/>
    <col min="2062" max="2062" width="49" style="312" customWidth="1"/>
    <col min="2063" max="2306" width="11.5703125" style="312"/>
    <col min="2307" max="2307" width="1.7109375" style="312" customWidth="1"/>
    <col min="2308" max="2309" width="28.7109375" style="312" customWidth="1"/>
    <col min="2310" max="2310" width="22.85546875" style="312" bestFit="1" customWidth="1"/>
    <col min="2311" max="2312" width="40.140625" style="312" customWidth="1"/>
    <col min="2313" max="2313" width="27.28515625" style="312" customWidth="1"/>
    <col min="2314" max="2314" width="20.7109375" style="312" customWidth="1"/>
    <col min="2315" max="2315" width="22.42578125" style="312" customWidth="1"/>
    <col min="2316" max="2316" width="21.28515625" style="312" customWidth="1"/>
    <col min="2317" max="2317" width="16" style="312" bestFit="1" customWidth="1"/>
    <col min="2318" max="2318" width="49" style="312" customWidth="1"/>
    <col min="2319" max="2562" width="11.5703125" style="312"/>
    <col min="2563" max="2563" width="1.7109375" style="312" customWidth="1"/>
    <col min="2564" max="2565" width="28.7109375" style="312" customWidth="1"/>
    <col min="2566" max="2566" width="22.85546875" style="312" bestFit="1" customWidth="1"/>
    <col min="2567" max="2568" width="40.140625" style="312" customWidth="1"/>
    <col min="2569" max="2569" width="27.28515625" style="312" customWidth="1"/>
    <col min="2570" max="2570" width="20.7109375" style="312" customWidth="1"/>
    <col min="2571" max="2571" width="22.42578125" style="312" customWidth="1"/>
    <col min="2572" max="2572" width="21.28515625" style="312" customWidth="1"/>
    <col min="2573" max="2573" width="16" style="312" bestFit="1" customWidth="1"/>
    <col min="2574" max="2574" width="49" style="312" customWidth="1"/>
    <col min="2575" max="2818" width="11.5703125" style="312"/>
    <col min="2819" max="2819" width="1.7109375" style="312" customWidth="1"/>
    <col min="2820" max="2821" width="28.7109375" style="312" customWidth="1"/>
    <col min="2822" max="2822" width="22.85546875" style="312" bestFit="1" customWidth="1"/>
    <col min="2823" max="2824" width="40.140625" style="312" customWidth="1"/>
    <col min="2825" max="2825" width="27.28515625" style="312" customWidth="1"/>
    <col min="2826" max="2826" width="20.7109375" style="312" customWidth="1"/>
    <col min="2827" max="2827" width="22.42578125" style="312" customWidth="1"/>
    <col min="2828" max="2828" width="21.28515625" style="312" customWidth="1"/>
    <col min="2829" max="2829" width="16" style="312" bestFit="1" customWidth="1"/>
    <col min="2830" max="2830" width="49" style="312" customWidth="1"/>
    <col min="2831" max="3074" width="11.5703125" style="312"/>
    <col min="3075" max="3075" width="1.7109375" style="312" customWidth="1"/>
    <col min="3076" max="3077" width="28.7109375" style="312" customWidth="1"/>
    <col min="3078" max="3078" width="22.85546875" style="312" bestFit="1" customWidth="1"/>
    <col min="3079" max="3080" width="40.140625" style="312" customWidth="1"/>
    <col min="3081" max="3081" width="27.28515625" style="312" customWidth="1"/>
    <col min="3082" max="3082" width="20.7109375" style="312" customWidth="1"/>
    <col min="3083" max="3083" width="22.42578125" style="312" customWidth="1"/>
    <col min="3084" max="3084" width="21.28515625" style="312" customWidth="1"/>
    <col min="3085" max="3085" width="16" style="312" bestFit="1" customWidth="1"/>
    <col min="3086" max="3086" width="49" style="312" customWidth="1"/>
    <col min="3087" max="3330" width="11.5703125" style="312"/>
    <col min="3331" max="3331" width="1.7109375" style="312" customWidth="1"/>
    <col min="3332" max="3333" width="28.7109375" style="312" customWidth="1"/>
    <col min="3334" max="3334" width="22.85546875" style="312" bestFit="1" customWidth="1"/>
    <col min="3335" max="3336" width="40.140625" style="312" customWidth="1"/>
    <col min="3337" max="3337" width="27.28515625" style="312" customWidth="1"/>
    <col min="3338" max="3338" width="20.7109375" style="312" customWidth="1"/>
    <col min="3339" max="3339" width="22.42578125" style="312" customWidth="1"/>
    <col min="3340" max="3340" width="21.28515625" style="312" customWidth="1"/>
    <col min="3341" max="3341" width="16" style="312" bestFit="1" customWidth="1"/>
    <col min="3342" max="3342" width="49" style="312" customWidth="1"/>
    <col min="3343" max="3586" width="11.5703125" style="312"/>
    <col min="3587" max="3587" width="1.7109375" style="312" customWidth="1"/>
    <col min="3588" max="3589" width="28.7109375" style="312" customWidth="1"/>
    <col min="3590" max="3590" width="22.85546875" style="312" bestFit="1" customWidth="1"/>
    <col min="3591" max="3592" width="40.140625" style="312" customWidth="1"/>
    <col min="3593" max="3593" width="27.28515625" style="312" customWidth="1"/>
    <col min="3594" max="3594" width="20.7109375" style="312" customWidth="1"/>
    <col min="3595" max="3595" width="22.42578125" style="312" customWidth="1"/>
    <col min="3596" max="3596" width="21.28515625" style="312" customWidth="1"/>
    <col min="3597" max="3597" width="16" style="312" bestFit="1" customWidth="1"/>
    <col min="3598" max="3598" width="49" style="312" customWidth="1"/>
    <col min="3599" max="3842" width="11.5703125" style="312"/>
    <col min="3843" max="3843" width="1.7109375" style="312" customWidth="1"/>
    <col min="3844" max="3845" width="28.7109375" style="312" customWidth="1"/>
    <col min="3846" max="3846" width="22.85546875" style="312" bestFit="1" customWidth="1"/>
    <col min="3847" max="3848" width="40.140625" style="312" customWidth="1"/>
    <col min="3849" max="3849" width="27.28515625" style="312" customWidth="1"/>
    <col min="3850" max="3850" width="20.7109375" style="312" customWidth="1"/>
    <col min="3851" max="3851" width="22.42578125" style="312" customWidth="1"/>
    <col min="3852" max="3852" width="21.28515625" style="312" customWidth="1"/>
    <col min="3853" max="3853" width="16" style="312" bestFit="1" customWidth="1"/>
    <col min="3854" max="3854" width="49" style="312" customWidth="1"/>
    <col min="3855" max="4098" width="11.5703125" style="312"/>
    <col min="4099" max="4099" width="1.7109375" style="312" customWidth="1"/>
    <col min="4100" max="4101" width="28.7109375" style="312" customWidth="1"/>
    <col min="4102" max="4102" width="22.85546875" style="312" bestFit="1" customWidth="1"/>
    <col min="4103" max="4104" width="40.140625" style="312" customWidth="1"/>
    <col min="4105" max="4105" width="27.28515625" style="312" customWidth="1"/>
    <col min="4106" max="4106" width="20.7109375" style="312" customWidth="1"/>
    <col min="4107" max="4107" width="22.42578125" style="312" customWidth="1"/>
    <col min="4108" max="4108" width="21.28515625" style="312" customWidth="1"/>
    <col min="4109" max="4109" width="16" style="312" bestFit="1" customWidth="1"/>
    <col min="4110" max="4110" width="49" style="312" customWidth="1"/>
    <col min="4111" max="4354" width="11.5703125" style="312"/>
    <col min="4355" max="4355" width="1.7109375" style="312" customWidth="1"/>
    <col min="4356" max="4357" width="28.7109375" style="312" customWidth="1"/>
    <col min="4358" max="4358" width="22.85546875" style="312" bestFit="1" customWidth="1"/>
    <col min="4359" max="4360" width="40.140625" style="312" customWidth="1"/>
    <col min="4361" max="4361" width="27.28515625" style="312" customWidth="1"/>
    <col min="4362" max="4362" width="20.7109375" style="312" customWidth="1"/>
    <col min="4363" max="4363" width="22.42578125" style="312" customWidth="1"/>
    <col min="4364" max="4364" width="21.28515625" style="312" customWidth="1"/>
    <col min="4365" max="4365" width="16" style="312" bestFit="1" customWidth="1"/>
    <col min="4366" max="4366" width="49" style="312" customWidth="1"/>
    <col min="4367" max="4610" width="11.5703125" style="312"/>
    <col min="4611" max="4611" width="1.7109375" style="312" customWidth="1"/>
    <col min="4612" max="4613" width="28.7109375" style="312" customWidth="1"/>
    <col min="4614" max="4614" width="22.85546875" style="312" bestFit="1" customWidth="1"/>
    <col min="4615" max="4616" width="40.140625" style="312" customWidth="1"/>
    <col min="4617" max="4617" width="27.28515625" style="312" customWidth="1"/>
    <col min="4618" max="4618" width="20.7109375" style="312" customWidth="1"/>
    <col min="4619" max="4619" width="22.42578125" style="312" customWidth="1"/>
    <col min="4620" max="4620" width="21.28515625" style="312" customWidth="1"/>
    <col min="4621" max="4621" width="16" style="312" bestFit="1" customWidth="1"/>
    <col min="4622" max="4622" width="49" style="312" customWidth="1"/>
    <col min="4623" max="4866" width="11.5703125" style="312"/>
    <col min="4867" max="4867" width="1.7109375" style="312" customWidth="1"/>
    <col min="4868" max="4869" width="28.7109375" style="312" customWidth="1"/>
    <col min="4870" max="4870" width="22.85546875" style="312" bestFit="1" customWidth="1"/>
    <col min="4871" max="4872" width="40.140625" style="312" customWidth="1"/>
    <col min="4873" max="4873" width="27.28515625" style="312" customWidth="1"/>
    <col min="4874" max="4874" width="20.7109375" style="312" customWidth="1"/>
    <col min="4875" max="4875" width="22.42578125" style="312" customWidth="1"/>
    <col min="4876" max="4876" width="21.28515625" style="312" customWidth="1"/>
    <col min="4877" max="4877" width="16" style="312" bestFit="1" customWidth="1"/>
    <col min="4878" max="4878" width="49" style="312" customWidth="1"/>
    <col min="4879" max="5122" width="11.5703125" style="312"/>
    <col min="5123" max="5123" width="1.7109375" style="312" customWidth="1"/>
    <col min="5124" max="5125" width="28.7109375" style="312" customWidth="1"/>
    <col min="5126" max="5126" width="22.85546875" style="312" bestFit="1" customWidth="1"/>
    <col min="5127" max="5128" width="40.140625" style="312" customWidth="1"/>
    <col min="5129" max="5129" width="27.28515625" style="312" customWidth="1"/>
    <col min="5130" max="5130" width="20.7109375" style="312" customWidth="1"/>
    <col min="5131" max="5131" width="22.42578125" style="312" customWidth="1"/>
    <col min="5132" max="5132" width="21.28515625" style="312" customWidth="1"/>
    <col min="5133" max="5133" width="16" style="312" bestFit="1" customWidth="1"/>
    <col min="5134" max="5134" width="49" style="312" customWidth="1"/>
    <col min="5135" max="5378" width="11.5703125" style="312"/>
    <col min="5379" max="5379" width="1.7109375" style="312" customWidth="1"/>
    <col min="5380" max="5381" width="28.7109375" style="312" customWidth="1"/>
    <col min="5382" max="5382" width="22.85546875" style="312" bestFit="1" customWidth="1"/>
    <col min="5383" max="5384" width="40.140625" style="312" customWidth="1"/>
    <col min="5385" max="5385" width="27.28515625" style="312" customWidth="1"/>
    <col min="5386" max="5386" width="20.7109375" style="312" customWidth="1"/>
    <col min="5387" max="5387" width="22.42578125" style="312" customWidth="1"/>
    <col min="5388" max="5388" width="21.28515625" style="312" customWidth="1"/>
    <col min="5389" max="5389" width="16" style="312" bestFit="1" customWidth="1"/>
    <col min="5390" max="5390" width="49" style="312" customWidth="1"/>
    <col min="5391" max="5634" width="11.5703125" style="312"/>
    <col min="5635" max="5635" width="1.7109375" style="312" customWidth="1"/>
    <col min="5636" max="5637" width="28.7109375" style="312" customWidth="1"/>
    <col min="5638" max="5638" width="22.85546875" style="312" bestFit="1" customWidth="1"/>
    <col min="5639" max="5640" width="40.140625" style="312" customWidth="1"/>
    <col min="5641" max="5641" width="27.28515625" style="312" customWidth="1"/>
    <col min="5642" max="5642" width="20.7109375" style="312" customWidth="1"/>
    <col min="5643" max="5643" width="22.42578125" style="312" customWidth="1"/>
    <col min="5644" max="5644" width="21.28515625" style="312" customWidth="1"/>
    <col min="5645" max="5645" width="16" style="312" bestFit="1" customWidth="1"/>
    <col min="5646" max="5646" width="49" style="312" customWidth="1"/>
    <col min="5647" max="5890" width="11.5703125" style="312"/>
    <col min="5891" max="5891" width="1.7109375" style="312" customWidth="1"/>
    <col min="5892" max="5893" width="28.7109375" style="312" customWidth="1"/>
    <col min="5894" max="5894" width="22.85546875" style="312" bestFit="1" customWidth="1"/>
    <col min="5895" max="5896" width="40.140625" style="312" customWidth="1"/>
    <col min="5897" max="5897" width="27.28515625" style="312" customWidth="1"/>
    <col min="5898" max="5898" width="20.7109375" style="312" customWidth="1"/>
    <col min="5899" max="5899" width="22.42578125" style="312" customWidth="1"/>
    <col min="5900" max="5900" width="21.28515625" style="312" customWidth="1"/>
    <col min="5901" max="5901" width="16" style="312" bestFit="1" customWidth="1"/>
    <col min="5902" max="5902" width="49" style="312" customWidth="1"/>
    <col min="5903" max="6146" width="11.5703125" style="312"/>
    <col min="6147" max="6147" width="1.7109375" style="312" customWidth="1"/>
    <col min="6148" max="6149" width="28.7109375" style="312" customWidth="1"/>
    <col min="6150" max="6150" width="22.85546875" style="312" bestFit="1" customWidth="1"/>
    <col min="6151" max="6152" width="40.140625" style="312" customWidth="1"/>
    <col min="6153" max="6153" width="27.28515625" style="312" customWidth="1"/>
    <col min="6154" max="6154" width="20.7109375" style="312" customWidth="1"/>
    <col min="6155" max="6155" width="22.42578125" style="312" customWidth="1"/>
    <col min="6156" max="6156" width="21.28515625" style="312" customWidth="1"/>
    <col min="6157" max="6157" width="16" style="312" bestFit="1" customWidth="1"/>
    <col min="6158" max="6158" width="49" style="312" customWidth="1"/>
    <col min="6159" max="6402" width="11.5703125" style="312"/>
    <col min="6403" max="6403" width="1.7109375" style="312" customWidth="1"/>
    <col min="6404" max="6405" width="28.7109375" style="312" customWidth="1"/>
    <col min="6406" max="6406" width="22.85546875" style="312" bestFit="1" customWidth="1"/>
    <col min="6407" max="6408" width="40.140625" style="312" customWidth="1"/>
    <col min="6409" max="6409" width="27.28515625" style="312" customWidth="1"/>
    <col min="6410" max="6410" width="20.7109375" style="312" customWidth="1"/>
    <col min="6411" max="6411" width="22.42578125" style="312" customWidth="1"/>
    <col min="6412" max="6412" width="21.28515625" style="312" customWidth="1"/>
    <col min="6413" max="6413" width="16" style="312" bestFit="1" customWidth="1"/>
    <col min="6414" max="6414" width="49" style="312" customWidth="1"/>
    <col min="6415" max="6658" width="11.5703125" style="312"/>
    <col min="6659" max="6659" width="1.7109375" style="312" customWidth="1"/>
    <col min="6660" max="6661" width="28.7109375" style="312" customWidth="1"/>
    <col min="6662" max="6662" width="22.85546875" style="312" bestFit="1" customWidth="1"/>
    <col min="6663" max="6664" width="40.140625" style="312" customWidth="1"/>
    <col min="6665" max="6665" width="27.28515625" style="312" customWidth="1"/>
    <col min="6666" max="6666" width="20.7109375" style="312" customWidth="1"/>
    <col min="6667" max="6667" width="22.42578125" style="312" customWidth="1"/>
    <col min="6668" max="6668" width="21.28515625" style="312" customWidth="1"/>
    <col min="6669" max="6669" width="16" style="312" bestFit="1" customWidth="1"/>
    <col min="6670" max="6670" width="49" style="312" customWidth="1"/>
    <col min="6671" max="6914" width="11.5703125" style="312"/>
    <col min="6915" max="6915" width="1.7109375" style="312" customWidth="1"/>
    <col min="6916" max="6917" width="28.7109375" style="312" customWidth="1"/>
    <col min="6918" max="6918" width="22.85546875" style="312" bestFit="1" customWidth="1"/>
    <col min="6919" max="6920" width="40.140625" style="312" customWidth="1"/>
    <col min="6921" max="6921" width="27.28515625" style="312" customWidth="1"/>
    <col min="6922" max="6922" width="20.7109375" style="312" customWidth="1"/>
    <col min="6923" max="6923" width="22.42578125" style="312" customWidth="1"/>
    <col min="6924" max="6924" width="21.28515625" style="312" customWidth="1"/>
    <col min="6925" max="6925" width="16" style="312" bestFit="1" customWidth="1"/>
    <col min="6926" max="6926" width="49" style="312" customWidth="1"/>
    <col min="6927" max="7170" width="11.5703125" style="312"/>
    <col min="7171" max="7171" width="1.7109375" style="312" customWidth="1"/>
    <col min="7172" max="7173" width="28.7109375" style="312" customWidth="1"/>
    <col min="7174" max="7174" width="22.85546875" style="312" bestFit="1" customWidth="1"/>
    <col min="7175" max="7176" width="40.140625" style="312" customWidth="1"/>
    <col min="7177" max="7177" width="27.28515625" style="312" customWidth="1"/>
    <col min="7178" max="7178" width="20.7109375" style="312" customWidth="1"/>
    <col min="7179" max="7179" width="22.42578125" style="312" customWidth="1"/>
    <col min="7180" max="7180" width="21.28515625" style="312" customWidth="1"/>
    <col min="7181" max="7181" width="16" style="312" bestFit="1" customWidth="1"/>
    <col min="7182" max="7182" width="49" style="312" customWidth="1"/>
    <col min="7183" max="7426" width="11.5703125" style="312"/>
    <col min="7427" max="7427" width="1.7109375" style="312" customWidth="1"/>
    <col min="7428" max="7429" width="28.7109375" style="312" customWidth="1"/>
    <col min="7430" max="7430" width="22.85546875" style="312" bestFit="1" customWidth="1"/>
    <col min="7431" max="7432" width="40.140625" style="312" customWidth="1"/>
    <col min="7433" max="7433" width="27.28515625" style="312" customWidth="1"/>
    <col min="7434" max="7434" width="20.7109375" style="312" customWidth="1"/>
    <col min="7435" max="7435" width="22.42578125" style="312" customWidth="1"/>
    <col min="7436" max="7436" width="21.28515625" style="312" customWidth="1"/>
    <col min="7437" max="7437" width="16" style="312" bestFit="1" customWidth="1"/>
    <col min="7438" max="7438" width="49" style="312" customWidth="1"/>
    <col min="7439" max="7682" width="11.5703125" style="312"/>
    <col min="7683" max="7683" width="1.7109375" style="312" customWidth="1"/>
    <col min="7684" max="7685" width="28.7109375" style="312" customWidth="1"/>
    <col min="7686" max="7686" width="22.85546875" style="312" bestFit="1" customWidth="1"/>
    <col min="7687" max="7688" width="40.140625" style="312" customWidth="1"/>
    <col min="7689" max="7689" width="27.28515625" style="312" customWidth="1"/>
    <col min="7690" max="7690" width="20.7109375" style="312" customWidth="1"/>
    <col min="7691" max="7691" width="22.42578125" style="312" customWidth="1"/>
    <col min="7692" max="7692" width="21.28515625" style="312" customWidth="1"/>
    <col min="7693" max="7693" width="16" style="312" bestFit="1" customWidth="1"/>
    <col min="7694" max="7694" width="49" style="312" customWidth="1"/>
    <col min="7695" max="7938" width="11.5703125" style="312"/>
    <col min="7939" max="7939" width="1.7109375" style="312" customWidth="1"/>
    <col min="7940" max="7941" width="28.7109375" style="312" customWidth="1"/>
    <col min="7942" max="7942" width="22.85546875" style="312" bestFit="1" customWidth="1"/>
    <col min="7943" max="7944" width="40.140625" style="312" customWidth="1"/>
    <col min="7945" max="7945" width="27.28515625" style="312" customWidth="1"/>
    <col min="7946" max="7946" width="20.7109375" style="312" customWidth="1"/>
    <col min="7947" max="7947" width="22.42578125" style="312" customWidth="1"/>
    <col min="7948" max="7948" width="21.28515625" style="312" customWidth="1"/>
    <col min="7949" max="7949" width="16" style="312" bestFit="1" customWidth="1"/>
    <col min="7950" max="7950" width="49" style="312" customWidth="1"/>
    <col min="7951" max="8194" width="11.5703125" style="312"/>
    <col min="8195" max="8195" width="1.7109375" style="312" customWidth="1"/>
    <col min="8196" max="8197" width="28.7109375" style="312" customWidth="1"/>
    <col min="8198" max="8198" width="22.85546875" style="312" bestFit="1" customWidth="1"/>
    <col min="8199" max="8200" width="40.140625" style="312" customWidth="1"/>
    <col min="8201" max="8201" width="27.28515625" style="312" customWidth="1"/>
    <col min="8202" max="8202" width="20.7109375" style="312" customWidth="1"/>
    <col min="8203" max="8203" width="22.42578125" style="312" customWidth="1"/>
    <col min="8204" max="8204" width="21.28515625" style="312" customWidth="1"/>
    <col min="8205" max="8205" width="16" style="312" bestFit="1" customWidth="1"/>
    <col min="8206" max="8206" width="49" style="312" customWidth="1"/>
    <col min="8207" max="8450" width="11.5703125" style="312"/>
    <col min="8451" max="8451" width="1.7109375" style="312" customWidth="1"/>
    <col min="8452" max="8453" width="28.7109375" style="312" customWidth="1"/>
    <col min="8454" max="8454" width="22.85546875" style="312" bestFit="1" customWidth="1"/>
    <col min="8455" max="8456" width="40.140625" style="312" customWidth="1"/>
    <col min="8457" max="8457" width="27.28515625" style="312" customWidth="1"/>
    <col min="8458" max="8458" width="20.7109375" style="312" customWidth="1"/>
    <col min="8459" max="8459" width="22.42578125" style="312" customWidth="1"/>
    <col min="8460" max="8460" width="21.28515625" style="312" customWidth="1"/>
    <col min="8461" max="8461" width="16" style="312" bestFit="1" customWidth="1"/>
    <col min="8462" max="8462" width="49" style="312" customWidth="1"/>
    <col min="8463" max="8706" width="11.5703125" style="312"/>
    <col min="8707" max="8707" width="1.7109375" style="312" customWidth="1"/>
    <col min="8708" max="8709" width="28.7109375" style="312" customWidth="1"/>
    <col min="8710" max="8710" width="22.85546875" style="312" bestFit="1" customWidth="1"/>
    <col min="8711" max="8712" width="40.140625" style="312" customWidth="1"/>
    <col min="8713" max="8713" width="27.28515625" style="312" customWidth="1"/>
    <col min="8714" max="8714" width="20.7109375" style="312" customWidth="1"/>
    <col min="8715" max="8715" width="22.42578125" style="312" customWidth="1"/>
    <col min="8716" max="8716" width="21.28515625" style="312" customWidth="1"/>
    <col min="8717" max="8717" width="16" style="312" bestFit="1" customWidth="1"/>
    <col min="8718" max="8718" width="49" style="312" customWidth="1"/>
    <col min="8719" max="8962" width="11.5703125" style="312"/>
    <col min="8963" max="8963" width="1.7109375" style="312" customWidth="1"/>
    <col min="8964" max="8965" width="28.7109375" style="312" customWidth="1"/>
    <col min="8966" max="8966" width="22.85546875" style="312" bestFit="1" customWidth="1"/>
    <col min="8967" max="8968" width="40.140625" style="312" customWidth="1"/>
    <col min="8969" max="8969" width="27.28515625" style="312" customWidth="1"/>
    <col min="8970" max="8970" width="20.7109375" style="312" customWidth="1"/>
    <col min="8971" max="8971" width="22.42578125" style="312" customWidth="1"/>
    <col min="8972" max="8972" width="21.28515625" style="312" customWidth="1"/>
    <col min="8973" max="8973" width="16" style="312" bestFit="1" customWidth="1"/>
    <col min="8974" max="8974" width="49" style="312" customWidth="1"/>
    <col min="8975" max="9218" width="11.5703125" style="312"/>
    <col min="9219" max="9219" width="1.7109375" style="312" customWidth="1"/>
    <col min="9220" max="9221" width="28.7109375" style="312" customWidth="1"/>
    <col min="9222" max="9222" width="22.85546875" style="312" bestFit="1" customWidth="1"/>
    <col min="9223" max="9224" width="40.140625" style="312" customWidth="1"/>
    <col min="9225" max="9225" width="27.28515625" style="312" customWidth="1"/>
    <col min="9226" max="9226" width="20.7109375" style="312" customWidth="1"/>
    <col min="9227" max="9227" width="22.42578125" style="312" customWidth="1"/>
    <col min="9228" max="9228" width="21.28515625" style="312" customWidth="1"/>
    <col min="9229" max="9229" width="16" style="312" bestFit="1" customWidth="1"/>
    <col min="9230" max="9230" width="49" style="312" customWidth="1"/>
    <col min="9231" max="9474" width="11.5703125" style="312"/>
    <col min="9475" max="9475" width="1.7109375" style="312" customWidth="1"/>
    <col min="9476" max="9477" width="28.7109375" style="312" customWidth="1"/>
    <col min="9478" max="9478" width="22.85546875" style="312" bestFit="1" customWidth="1"/>
    <col min="9479" max="9480" width="40.140625" style="312" customWidth="1"/>
    <col min="9481" max="9481" width="27.28515625" style="312" customWidth="1"/>
    <col min="9482" max="9482" width="20.7109375" style="312" customWidth="1"/>
    <col min="9483" max="9483" width="22.42578125" style="312" customWidth="1"/>
    <col min="9484" max="9484" width="21.28515625" style="312" customWidth="1"/>
    <col min="9485" max="9485" width="16" style="312" bestFit="1" customWidth="1"/>
    <col min="9486" max="9486" width="49" style="312" customWidth="1"/>
    <col min="9487" max="9730" width="11.5703125" style="312"/>
    <col min="9731" max="9731" width="1.7109375" style="312" customWidth="1"/>
    <col min="9732" max="9733" width="28.7109375" style="312" customWidth="1"/>
    <col min="9734" max="9734" width="22.85546875" style="312" bestFit="1" customWidth="1"/>
    <col min="9735" max="9736" width="40.140625" style="312" customWidth="1"/>
    <col min="9737" max="9737" width="27.28515625" style="312" customWidth="1"/>
    <col min="9738" max="9738" width="20.7109375" style="312" customWidth="1"/>
    <col min="9739" max="9739" width="22.42578125" style="312" customWidth="1"/>
    <col min="9740" max="9740" width="21.28515625" style="312" customWidth="1"/>
    <col min="9741" max="9741" width="16" style="312" bestFit="1" customWidth="1"/>
    <col min="9742" max="9742" width="49" style="312" customWidth="1"/>
    <col min="9743" max="9986" width="11.5703125" style="312"/>
    <col min="9987" max="9987" width="1.7109375" style="312" customWidth="1"/>
    <col min="9988" max="9989" width="28.7109375" style="312" customWidth="1"/>
    <col min="9990" max="9990" width="22.85546875" style="312" bestFit="1" customWidth="1"/>
    <col min="9991" max="9992" width="40.140625" style="312" customWidth="1"/>
    <col min="9993" max="9993" width="27.28515625" style="312" customWidth="1"/>
    <col min="9994" max="9994" width="20.7109375" style="312" customWidth="1"/>
    <col min="9995" max="9995" width="22.42578125" style="312" customWidth="1"/>
    <col min="9996" max="9996" width="21.28515625" style="312" customWidth="1"/>
    <col min="9997" max="9997" width="16" style="312" bestFit="1" customWidth="1"/>
    <col min="9998" max="9998" width="49" style="312" customWidth="1"/>
    <col min="9999" max="10242" width="11.5703125" style="312"/>
    <col min="10243" max="10243" width="1.7109375" style="312" customWidth="1"/>
    <col min="10244" max="10245" width="28.7109375" style="312" customWidth="1"/>
    <col min="10246" max="10246" width="22.85546875" style="312" bestFit="1" customWidth="1"/>
    <col min="10247" max="10248" width="40.140625" style="312" customWidth="1"/>
    <col min="10249" max="10249" width="27.28515625" style="312" customWidth="1"/>
    <col min="10250" max="10250" width="20.7109375" style="312" customWidth="1"/>
    <col min="10251" max="10251" width="22.42578125" style="312" customWidth="1"/>
    <col min="10252" max="10252" width="21.28515625" style="312" customWidth="1"/>
    <col min="10253" max="10253" width="16" style="312" bestFit="1" customWidth="1"/>
    <col min="10254" max="10254" width="49" style="312" customWidth="1"/>
    <col min="10255" max="10498" width="11.5703125" style="312"/>
    <col min="10499" max="10499" width="1.7109375" style="312" customWidth="1"/>
    <col min="10500" max="10501" width="28.7109375" style="312" customWidth="1"/>
    <col min="10502" max="10502" width="22.85546875" style="312" bestFit="1" customWidth="1"/>
    <col min="10503" max="10504" width="40.140625" style="312" customWidth="1"/>
    <col min="10505" max="10505" width="27.28515625" style="312" customWidth="1"/>
    <col min="10506" max="10506" width="20.7109375" style="312" customWidth="1"/>
    <col min="10507" max="10507" width="22.42578125" style="312" customWidth="1"/>
    <col min="10508" max="10508" width="21.28515625" style="312" customWidth="1"/>
    <col min="10509" max="10509" width="16" style="312" bestFit="1" customWidth="1"/>
    <col min="10510" max="10510" width="49" style="312" customWidth="1"/>
    <col min="10511" max="10754" width="11.5703125" style="312"/>
    <col min="10755" max="10755" width="1.7109375" style="312" customWidth="1"/>
    <col min="10756" max="10757" width="28.7109375" style="312" customWidth="1"/>
    <col min="10758" max="10758" width="22.85546875" style="312" bestFit="1" customWidth="1"/>
    <col min="10759" max="10760" width="40.140625" style="312" customWidth="1"/>
    <col min="10761" max="10761" width="27.28515625" style="312" customWidth="1"/>
    <col min="10762" max="10762" width="20.7109375" style="312" customWidth="1"/>
    <col min="10763" max="10763" width="22.42578125" style="312" customWidth="1"/>
    <col min="10764" max="10764" width="21.28515625" style="312" customWidth="1"/>
    <col min="10765" max="10765" width="16" style="312" bestFit="1" customWidth="1"/>
    <col min="10766" max="10766" width="49" style="312" customWidth="1"/>
    <col min="10767" max="11010" width="11.5703125" style="312"/>
    <col min="11011" max="11011" width="1.7109375" style="312" customWidth="1"/>
    <col min="11012" max="11013" width="28.7109375" style="312" customWidth="1"/>
    <col min="11014" max="11014" width="22.85546875" style="312" bestFit="1" customWidth="1"/>
    <col min="11015" max="11016" width="40.140625" style="312" customWidth="1"/>
    <col min="11017" max="11017" width="27.28515625" style="312" customWidth="1"/>
    <col min="11018" max="11018" width="20.7109375" style="312" customWidth="1"/>
    <col min="11019" max="11019" width="22.42578125" style="312" customWidth="1"/>
    <col min="11020" max="11020" width="21.28515625" style="312" customWidth="1"/>
    <col min="11021" max="11021" width="16" style="312" bestFit="1" customWidth="1"/>
    <col min="11022" max="11022" width="49" style="312" customWidth="1"/>
    <col min="11023" max="11266" width="11.5703125" style="312"/>
    <col min="11267" max="11267" width="1.7109375" style="312" customWidth="1"/>
    <col min="11268" max="11269" width="28.7109375" style="312" customWidth="1"/>
    <col min="11270" max="11270" width="22.85546875" style="312" bestFit="1" customWidth="1"/>
    <col min="11271" max="11272" width="40.140625" style="312" customWidth="1"/>
    <col min="11273" max="11273" width="27.28515625" style="312" customWidth="1"/>
    <col min="11274" max="11274" width="20.7109375" style="312" customWidth="1"/>
    <col min="11275" max="11275" width="22.42578125" style="312" customWidth="1"/>
    <col min="11276" max="11276" width="21.28515625" style="312" customWidth="1"/>
    <col min="11277" max="11277" width="16" style="312" bestFit="1" customWidth="1"/>
    <col min="11278" max="11278" width="49" style="312" customWidth="1"/>
    <col min="11279" max="11522" width="11.5703125" style="312"/>
    <col min="11523" max="11523" width="1.7109375" style="312" customWidth="1"/>
    <col min="11524" max="11525" width="28.7109375" style="312" customWidth="1"/>
    <col min="11526" max="11526" width="22.85546875" style="312" bestFit="1" customWidth="1"/>
    <col min="11527" max="11528" width="40.140625" style="312" customWidth="1"/>
    <col min="11529" max="11529" width="27.28515625" style="312" customWidth="1"/>
    <col min="11530" max="11530" width="20.7109375" style="312" customWidth="1"/>
    <col min="11531" max="11531" width="22.42578125" style="312" customWidth="1"/>
    <col min="11532" max="11532" width="21.28515625" style="312" customWidth="1"/>
    <col min="11533" max="11533" width="16" style="312" bestFit="1" customWidth="1"/>
    <col min="11534" max="11534" width="49" style="312" customWidth="1"/>
    <col min="11535" max="11778" width="11.5703125" style="312"/>
    <col min="11779" max="11779" width="1.7109375" style="312" customWidth="1"/>
    <col min="11780" max="11781" width="28.7109375" style="312" customWidth="1"/>
    <col min="11782" max="11782" width="22.85546875" style="312" bestFit="1" customWidth="1"/>
    <col min="11783" max="11784" width="40.140625" style="312" customWidth="1"/>
    <col min="11785" max="11785" width="27.28515625" style="312" customWidth="1"/>
    <col min="11786" max="11786" width="20.7109375" style="312" customWidth="1"/>
    <col min="11787" max="11787" width="22.42578125" style="312" customWidth="1"/>
    <col min="11788" max="11788" width="21.28515625" style="312" customWidth="1"/>
    <col min="11789" max="11789" width="16" style="312" bestFit="1" customWidth="1"/>
    <col min="11790" max="11790" width="49" style="312" customWidth="1"/>
    <col min="11791" max="12034" width="11.5703125" style="312"/>
    <col min="12035" max="12035" width="1.7109375" style="312" customWidth="1"/>
    <col min="12036" max="12037" width="28.7109375" style="312" customWidth="1"/>
    <col min="12038" max="12038" width="22.85546875" style="312" bestFit="1" customWidth="1"/>
    <col min="12039" max="12040" width="40.140625" style="312" customWidth="1"/>
    <col min="12041" max="12041" width="27.28515625" style="312" customWidth="1"/>
    <col min="12042" max="12042" width="20.7109375" style="312" customWidth="1"/>
    <col min="12043" max="12043" width="22.42578125" style="312" customWidth="1"/>
    <col min="12044" max="12044" width="21.28515625" style="312" customWidth="1"/>
    <col min="12045" max="12045" width="16" style="312" bestFit="1" customWidth="1"/>
    <col min="12046" max="12046" width="49" style="312" customWidth="1"/>
    <col min="12047" max="12290" width="11.5703125" style="312"/>
    <col min="12291" max="12291" width="1.7109375" style="312" customWidth="1"/>
    <col min="12292" max="12293" width="28.7109375" style="312" customWidth="1"/>
    <col min="12294" max="12294" width="22.85546875" style="312" bestFit="1" customWidth="1"/>
    <col min="12295" max="12296" width="40.140625" style="312" customWidth="1"/>
    <col min="12297" max="12297" width="27.28515625" style="312" customWidth="1"/>
    <col min="12298" max="12298" width="20.7109375" style="312" customWidth="1"/>
    <col min="12299" max="12299" width="22.42578125" style="312" customWidth="1"/>
    <col min="12300" max="12300" width="21.28515625" style="312" customWidth="1"/>
    <col min="12301" max="12301" width="16" style="312" bestFit="1" customWidth="1"/>
    <col min="12302" max="12302" width="49" style="312" customWidth="1"/>
    <col min="12303" max="12546" width="11.5703125" style="312"/>
    <col min="12547" max="12547" width="1.7109375" style="312" customWidth="1"/>
    <col min="12548" max="12549" width="28.7109375" style="312" customWidth="1"/>
    <col min="12550" max="12550" width="22.85546875" style="312" bestFit="1" customWidth="1"/>
    <col min="12551" max="12552" width="40.140625" style="312" customWidth="1"/>
    <col min="12553" max="12553" width="27.28515625" style="312" customWidth="1"/>
    <col min="12554" max="12554" width="20.7109375" style="312" customWidth="1"/>
    <col min="12555" max="12555" width="22.42578125" style="312" customWidth="1"/>
    <col min="12556" max="12556" width="21.28515625" style="312" customWidth="1"/>
    <col min="12557" max="12557" width="16" style="312" bestFit="1" customWidth="1"/>
    <col min="12558" max="12558" width="49" style="312" customWidth="1"/>
    <col min="12559" max="12802" width="11.5703125" style="312"/>
    <col min="12803" max="12803" width="1.7109375" style="312" customWidth="1"/>
    <col min="12804" max="12805" width="28.7109375" style="312" customWidth="1"/>
    <col min="12806" max="12806" width="22.85546875" style="312" bestFit="1" customWidth="1"/>
    <col min="12807" max="12808" width="40.140625" style="312" customWidth="1"/>
    <col min="12809" max="12809" width="27.28515625" style="312" customWidth="1"/>
    <col min="12810" max="12810" width="20.7109375" style="312" customWidth="1"/>
    <col min="12811" max="12811" width="22.42578125" style="312" customWidth="1"/>
    <col min="12812" max="12812" width="21.28515625" style="312" customWidth="1"/>
    <col min="12813" max="12813" width="16" style="312" bestFit="1" customWidth="1"/>
    <col min="12814" max="12814" width="49" style="312" customWidth="1"/>
    <col min="12815" max="13058" width="11.5703125" style="312"/>
    <col min="13059" max="13059" width="1.7109375" style="312" customWidth="1"/>
    <col min="13060" max="13061" width="28.7109375" style="312" customWidth="1"/>
    <col min="13062" max="13062" width="22.85546875" style="312" bestFit="1" customWidth="1"/>
    <col min="13063" max="13064" width="40.140625" style="312" customWidth="1"/>
    <col min="13065" max="13065" width="27.28515625" style="312" customWidth="1"/>
    <col min="13066" max="13066" width="20.7109375" style="312" customWidth="1"/>
    <col min="13067" max="13067" width="22.42578125" style="312" customWidth="1"/>
    <col min="13068" max="13068" width="21.28515625" style="312" customWidth="1"/>
    <col min="13069" max="13069" width="16" style="312" bestFit="1" customWidth="1"/>
    <col min="13070" max="13070" width="49" style="312" customWidth="1"/>
    <col min="13071" max="13314" width="11.5703125" style="312"/>
    <col min="13315" max="13315" width="1.7109375" style="312" customWidth="1"/>
    <col min="13316" max="13317" width="28.7109375" style="312" customWidth="1"/>
    <col min="13318" max="13318" width="22.85546875" style="312" bestFit="1" customWidth="1"/>
    <col min="13319" max="13320" width="40.140625" style="312" customWidth="1"/>
    <col min="13321" max="13321" width="27.28515625" style="312" customWidth="1"/>
    <col min="13322" max="13322" width="20.7109375" style="312" customWidth="1"/>
    <col min="13323" max="13323" width="22.42578125" style="312" customWidth="1"/>
    <col min="13324" max="13324" width="21.28515625" style="312" customWidth="1"/>
    <col min="13325" max="13325" width="16" style="312" bestFit="1" customWidth="1"/>
    <col min="13326" max="13326" width="49" style="312" customWidth="1"/>
    <col min="13327" max="13570" width="11.5703125" style="312"/>
    <col min="13571" max="13571" width="1.7109375" style="312" customWidth="1"/>
    <col min="13572" max="13573" width="28.7109375" style="312" customWidth="1"/>
    <col min="13574" max="13574" width="22.85546875" style="312" bestFit="1" customWidth="1"/>
    <col min="13575" max="13576" width="40.140625" style="312" customWidth="1"/>
    <col min="13577" max="13577" width="27.28515625" style="312" customWidth="1"/>
    <col min="13578" max="13578" width="20.7109375" style="312" customWidth="1"/>
    <col min="13579" max="13579" width="22.42578125" style="312" customWidth="1"/>
    <col min="13580" max="13580" width="21.28515625" style="312" customWidth="1"/>
    <col min="13581" max="13581" width="16" style="312" bestFit="1" customWidth="1"/>
    <col min="13582" max="13582" width="49" style="312" customWidth="1"/>
    <col min="13583" max="13826" width="11.5703125" style="312"/>
    <col min="13827" max="13827" width="1.7109375" style="312" customWidth="1"/>
    <col min="13828" max="13829" width="28.7109375" style="312" customWidth="1"/>
    <col min="13830" max="13830" width="22.85546875" style="312" bestFit="1" customWidth="1"/>
    <col min="13831" max="13832" width="40.140625" style="312" customWidth="1"/>
    <col min="13833" max="13833" width="27.28515625" style="312" customWidth="1"/>
    <col min="13834" max="13834" width="20.7109375" style="312" customWidth="1"/>
    <col min="13835" max="13835" width="22.42578125" style="312" customWidth="1"/>
    <col min="13836" max="13836" width="21.28515625" style="312" customWidth="1"/>
    <col min="13837" max="13837" width="16" style="312" bestFit="1" customWidth="1"/>
    <col min="13838" max="13838" width="49" style="312" customWidth="1"/>
    <col min="13839" max="14082" width="11.5703125" style="312"/>
    <col min="14083" max="14083" width="1.7109375" style="312" customWidth="1"/>
    <col min="14084" max="14085" width="28.7109375" style="312" customWidth="1"/>
    <col min="14086" max="14086" width="22.85546875" style="312" bestFit="1" customWidth="1"/>
    <col min="14087" max="14088" width="40.140625" style="312" customWidth="1"/>
    <col min="14089" max="14089" width="27.28515625" style="312" customWidth="1"/>
    <col min="14090" max="14090" width="20.7109375" style="312" customWidth="1"/>
    <col min="14091" max="14091" width="22.42578125" style="312" customWidth="1"/>
    <col min="14092" max="14092" width="21.28515625" style="312" customWidth="1"/>
    <col min="14093" max="14093" width="16" style="312" bestFit="1" customWidth="1"/>
    <col min="14094" max="14094" width="49" style="312" customWidth="1"/>
    <col min="14095" max="14338" width="11.5703125" style="312"/>
    <col min="14339" max="14339" width="1.7109375" style="312" customWidth="1"/>
    <col min="14340" max="14341" width="28.7109375" style="312" customWidth="1"/>
    <col min="14342" max="14342" width="22.85546875" style="312" bestFit="1" customWidth="1"/>
    <col min="14343" max="14344" width="40.140625" style="312" customWidth="1"/>
    <col min="14345" max="14345" width="27.28515625" style="312" customWidth="1"/>
    <col min="14346" max="14346" width="20.7109375" style="312" customWidth="1"/>
    <col min="14347" max="14347" width="22.42578125" style="312" customWidth="1"/>
    <col min="14348" max="14348" width="21.28515625" style="312" customWidth="1"/>
    <col min="14349" max="14349" width="16" style="312" bestFit="1" customWidth="1"/>
    <col min="14350" max="14350" width="49" style="312" customWidth="1"/>
    <col min="14351" max="14594" width="11.5703125" style="312"/>
    <col min="14595" max="14595" width="1.7109375" style="312" customWidth="1"/>
    <col min="14596" max="14597" width="28.7109375" style="312" customWidth="1"/>
    <col min="14598" max="14598" width="22.85546875" style="312" bestFit="1" customWidth="1"/>
    <col min="14599" max="14600" width="40.140625" style="312" customWidth="1"/>
    <col min="14601" max="14601" width="27.28515625" style="312" customWidth="1"/>
    <col min="14602" max="14602" width="20.7109375" style="312" customWidth="1"/>
    <col min="14603" max="14603" width="22.42578125" style="312" customWidth="1"/>
    <col min="14604" max="14604" width="21.28515625" style="312" customWidth="1"/>
    <col min="14605" max="14605" width="16" style="312" bestFit="1" customWidth="1"/>
    <col min="14606" max="14606" width="49" style="312" customWidth="1"/>
    <col min="14607" max="14850" width="11.5703125" style="312"/>
    <col min="14851" max="14851" width="1.7109375" style="312" customWidth="1"/>
    <col min="14852" max="14853" width="28.7109375" style="312" customWidth="1"/>
    <col min="14854" max="14854" width="22.85546875" style="312" bestFit="1" customWidth="1"/>
    <col min="14855" max="14856" width="40.140625" style="312" customWidth="1"/>
    <col min="14857" max="14857" width="27.28515625" style="312" customWidth="1"/>
    <col min="14858" max="14858" width="20.7109375" style="312" customWidth="1"/>
    <col min="14859" max="14859" width="22.42578125" style="312" customWidth="1"/>
    <col min="14860" max="14860" width="21.28515625" style="312" customWidth="1"/>
    <col min="14861" max="14861" width="16" style="312" bestFit="1" customWidth="1"/>
    <col min="14862" max="14862" width="49" style="312" customWidth="1"/>
    <col min="14863" max="15106" width="11.5703125" style="312"/>
    <col min="15107" max="15107" width="1.7109375" style="312" customWidth="1"/>
    <col min="15108" max="15109" width="28.7109375" style="312" customWidth="1"/>
    <col min="15110" max="15110" width="22.85546875" style="312" bestFit="1" customWidth="1"/>
    <col min="15111" max="15112" width="40.140625" style="312" customWidth="1"/>
    <col min="15113" max="15113" width="27.28515625" style="312" customWidth="1"/>
    <col min="15114" max="15114" width="20.7109375" style="312" customWidth="1"/>
    <col min="15115" max="15115" width="22.42578125" style="312" customWidth="1"/>
    <col min="15116" max="15116" width="21.28515625" style="312" customWidth="1"/>
    <col min="15117" max="15117" width="16" style="312" bestFit="1" customWidth="1"/>
    <col min="15118" max="15118" width="49" style="312" customWidth="1"/>
    <col min="15119" max="15362" width="11.5703125" style="312"/>
    <col min="15363" max="15363" width="1.7109375" style="312" customWidth="1"/>
    <col min="15364" max="15365" width="28.7109375" style="312" customWidth="1"/>
    <col min="15366" max="15366" width="22.85546875" style="312" bestFit="1" customWidth="1"/>
    <col min="15367" max="15368" width="40.140625" style="312" customWidth="1"/>
    <col min="15369" max="15369" width="27.28515625" style="312" customWidth="1"/>
    <col min="15370" max="15370" width="20.7109375" style="312" customWidth="1"/>
    <col min="15371" max="15371" width="22.42578125" style="312" customWidth="1"/>
    <col min="15372" max="15372" width="21.28515625" style="312" customWidth="1"/>
    <col min="15373" max="15373" width="16" style="312" bestFit="1" customWidth="1"/>
    <col min="15374" max="15374" width="49" style="312" customWidth="1"/>
    <col min="15375" max="15618" width="11.5703125" style="312"/>
    <col min="15619" max="15619" width="1.7109375" style="312" customWidth="1"/>
    <col min="15620" max="15621" width="28.7109375" style="312" customWidth="1"/>
    <col min="15622" max="15622" width="22.85546875" style="312" bestFit="1" customWidth="1"/>
    <col min="15623" max="15624" width="40.140625" style="312" customWidth="1"/>
    <col min="15625" max="15625" width="27.28515625" style="312" customWidth="1"/>
    <col min="15626" max="15626" width="20.7109375" style="312" customWidth="1"/>
    <col min="15627" max="15627" width="22.42578125" style="312" customWidth="1"/>
    <col min="15628" max="15628" width="21.28515625" style="312" customWidth="1"/>
    <col min="15629" max="15629" width="16" style="312" bestFit="1" customWidth="1"/>
    <col min="15630" max="15630" width="49" style="312" customWidth="1"/>
    <col min="15631" max="15874" width="11.5703125" style="312"/>
    <col min="15875" max="15875" width="1.7109375" style="312" customWidth="1"/>
    <col min="15876" max="15877" width="28.7109375" style="312" customWidth="1"/>
    <col min="15878" max="15878" width="22.85546875" style="312" bestFit="1" customWidth="1"/>
    <col min="15879" max="15880" width="40.140625" style="312" customWidth="1"/>
    <col min="15881" max="15881" width="27.28515625" style="312" customWidth="1"/>
    <col min="15882" max="15882" width="20.7109375" style="312" customWidth="1"/>
    <col min="15883" max="15883" width="22.42578125" style="312" customWidth="1"/>
    <col min="15884" max="15884" width="21.28515625" style="312" customWidth="1"/>
    <col min="15885" max="15885" width="16" style="312" bestFit="1" customWidth="1"/>
    <col min="15886" max="15886" width="49" style="312" customWidth="1"/>
    <col min="15887" max="16130" width="11.5703125" style="312"/>
    <col min="16131" max="16131" width="1.7109375" style="312" customWidth="1"/>
    <col min="16132" max="16133" width="28.7109375" style="312" customWidth="1"/>
    <col min="16134" max="16134" width="22.85546875" style="312" bestFit="1" customWidth="1"/>
    <col min="16135" max="16136" width="40.140625" style="312" customWidth="1"/>
    <col min="16137" max="16137" width="27.28515625" style="312" customWidth="1"/>
    <col min="16138" max="16138" width="20.7109375" style="312" customWidth="1"/>
    <col min="16139" max="16139" width="22.42578125" style="312" customWidth="1"/>
    <col min="16140" max="16140" width="21.28515625" style="312" customWidth="1"/>
    <col min="16141" max="16141" width="16" style="312" bestFit="1" customWidth="1"/>
    <col min="16142" max="16142" width="49" style="312" customWidth="1"/>
    <col min="16143" max="16384" width="11.5703125" style="312"/>
  </cols>
  <sheetData>
    <row r="2" spans="1:30" ht="66.75" customHeight="1" x14ac:dyDescent="0.25">
      <c r="B2" s="315" t="s">
        <v>724</v>
      </c>
      <c r="C2" s="316"/>
      <c r="D2" s="316"/>
      <c r="E2" s="316"/>
      <c r="F2" s="316"/>
      <c r="G2" s="316"/>
      <c r="H2" s="316"/>
      <c r="I2" s="316"/>
      <c r="J2" s="316"/>
      <c r="K2" s="316"/>
      <c r="L2" s="316"/>
      <c r="M2" s="316"/>
      <c r="N2" s="316"/>
      <c r="O2" s="316"/>
      <c r="P2" s="316"/>
      <c r="Q2" s="316"/>
    </row>
    <row r="4" spans="1:30" ht="35.25" customHeight="1" x14ac:dyDescent="0.25">
      <c r="A4" s="310"/>
      <c r="B4" s="489" t="s">
        <v>1</v>
      </c>
      <c r="C4" s="489" t="s">
        <v>5</v>
      </c>
      <c r="D4" s="489" t="s">
        <v>2</v>
      </c>
      <c r="E4" s="748" t="s">
        <v>6</v>
      </c>
      <c r="F4" s="490" t="s">
        <v>3</v>
      </c>
      <c r="G4" s="489" t="s">
        <v>8</v>
      </c>
      <c r="H4" s="491" t="s">
        <v>9</v>
      </c>
      <c r="I4" s="491"/>
      <c r="J4" s="491"/>
      <c r="K4" s="491"/>
      <c r="L4" s="491"/>
      <c r="M4" s="491"/>
      <c r="N4" s="491"/>
      <c r="O4" s="491"/>
      <c r="P4" s="491"/>
      <c r="Q4" s="491"/>
      <c r="R4" s="749" t="s">
        <v>363</v>
      </c>
      <c r="S4" s="749"/>
      <c r="T4" s="749"/>
      <c r="U4" s="749" t="s">
        <v>863</v>
      </c>
      <c r="V4" s="749"/>
      <c r="W4" s="749"/>
      <c r="X4" s="749" t="s">
        <v>1054</v>
      </c>
      <c r="Y4" s="749"/>
      <c r="Z4" s="749"/>
      <c r="AA4" s="749" t="s">
        <v>1458</v>
      </c>
      <c r="AB4" s="749"/>
      <c r="AC4" s="749"/>
    </row>
    <row r="5" spans="1:30" ht="35.25" customHeight="1" x14ac:dyDescent="0.25">
      <c r="A5" s="310"/>
      <c r="B5" s="489"/>
      <c r="C5" s="489"/>
      <c r="D5" s="489"/>
      <c r="E5" s="748"/>
      <c r="F5" s="490"/>
      <c r="G5" s="489"/>
      <c r="H5" s="491"/>
      <c r="I5" s="491"/>
      <c r="J5" s="491"/>
      <c r="K5" s="491"/>
      <c r="L5" s="491"/>
      <c r="M5" s="491"/>
      <c r="N5" s="491"/>
      <c r="O5" s="491"/>
      <c r="P5" s="491"/>
      <c r="Q5" s="491"/>
      <c r="R5" s="749"/>
      <c r="S5" s="749"/>
      <c r="T5" s="749"/>
      <c r="U5" s="749"/>
      <c r="V5" s="749"/>
      <c r="W5" s="749"/>
      <c r="X5" s="749"/>
      <c r="Y5" s="749"/>
      <c r="Z5" s="749"/>
      <c r="AA5" s="749"/>
      <c r="AB5" s="749"/>
      <c r="AC5" s="749"/>
    </row>
    <row r="6" spans="1:30" ht="35.25" customHeight="1" x14ac:dyDescent="0.25">
      <c r="A6" s="310"/>
      <c r="B6" s="489"/>
      <c r="C6" s="489"/>
      <c r="D6" s="489"/>
      <c r="E6" s="748"/>
      <c r="F6" s="490" t="s">
        <v>7</v>
      </c>
      <c r="G6" s="489" t="s">
        <v>4</v>
      </c>
      <c r="H6" s="489" t="s">
        <v>725</v>
      </c>
      <c r="I6" s="489" t="s">
        <v>726</v>
      </c>
      <c r="J6" s="489" t="s">
        <v>727</v>
      </c>
      <c r="K6" s="489" t="s">
        <v>728</v>
      </c>
      <c r="L6" s="490" t="s">
        <v>729</v>
      </c>
      <c r="M6" s="491" t="s">
        <v>730</v>
      </c>
      <c r="N6" s="490" t="s">
        <v>731</v>
      </c>
      <c r="O6" s="490" t="s">
        <v>732</v>
      </c>
      <c r="P6" s="490" t="s">
        <v>733</v>
      </c>
      <c r="Q6" s="490" t="s">
        <v>734</v>
      </c>
      <c r="R6" s="750" t="s">
        <v>368</v>
      </c>
      <c r="S6" s="751" t="s">
        <v>369</v>
      </c>
      <c r="T6" s="750" t="s">
        <v>735</v>
      </c>
      <c r="U6" s="750" t="s">
        <v>368</v>
      </c>
      <c r="V6" s="751" t="s">
        <v>369</v>
      </c>
      <c r="W6" s="750" t="s">
        <v>735</v>
      </c>
      <c r="X6" s="750" t="s">
        <v>368</v>
      </c>
      <c r="Y6" s="751" t="s">
        <v>369</v>
      </c>
      <c r="Z6" s="750" t="s">
        <v>735</v>
      </c>
      <c r="AA6" s="750" t="s">
        <v>368</v>
      </c>
      <c r="AB6" s="751" t="s">
        <v>369</v>
      </c>
      <c r="AC6" s="750" t="s">
        <v>735</v>
      </c>
    </row>
    <row r="7" spans="1:30" ht="35.25" customHeight="1" x14ac:dyDescent="0.25">
      <c r="A7" s="310"/>
      <c r="B7" s="489"/>
      <c r="C7" s="489"/>
      <c r="D7" s="489"/>
      <c r="E7" s="748"/>
      <c r="F7" s="490"/>
      <c r="G7" s="489"/>
      <c r="H7" s="489"/>
      <c r="I7" s="489"/>
      <c r="J7" s="489"/>
      <c r="K7" s="489"/>
      <c r="L7" s="490"/>
      <c r="M7" s="491"/>
      <c r="N7" s="490"/>
      <c r="O7" s="490"/>
      <c r="P7" s="490"/>
      <c r="Q7" s="490"/>
      <c r="R7" s="750"/>
      <c r="S7" s="751"/>
      <c r="T7" s="750"/>
      <c r="U7" s="750"/>
      <c r="V7" s="751"/>
      <c r="W7" s="750"/>
      <c r="X7" s="750"/>
      <c r="Y7" s="751"/>
      <c r="Z7" s="750"/>
      <c r="AA7" s="750"/>
      <c r="AB7" s="751"/>
      <c r="AC7" s="750"/>
    </row>
    <row r="8" spans="1:30" ht="35.25" customHeight="1" x14ac:dyDescent="0.25">
      <c r="A8" s="310"/>
      <c r="B8" s="489"/>
      <c r="C8" s="489"/>
      <c r="D8" s="489"/>
      <c r="E8" s="748"/>
      <c r="F8" s="490"/>
      <c r="G8" s="489"/>
      <c r="H8" s="489"/>
      <c r="I8" s="489"/>
      <c r="J8" s="489"/>
      <c r="K8" s="489"/>
      <c r="L8" s="490"/>
      <c r="M8" s="491"/>
      <c r="N8" s="490"/>
      <c r="O8" s="490"/>
      <c r="P8" s="490"/>
      <c r="Q8" s="490"/>
      <c r="R8" s="750"/>
      <c r="S8" s="751"/>
      <c r="T8" s="750"/>
      <c r="U8" s="750"/>
      <c r="V8" s="751"/>
      <c r="W8" s="750"/>
      <c r="X8" s="750"/>
      <c r="Y8" s="751"/>
      <c r="Z8" s="750"/>
      <c r="AA8" s="750"/>
      <c r="AB8" s="751"/>
      <c r="AC8" s="750"/>
    </row>
    <row r="9" spans="1:30" ht="105" x14ac:dyDescent="0.25">
      <c r="A9" s="310"/>
      <c r="B9" s="332" t="s">
        <v>736</v>
      </c>
      <c r="C9" s="128" t="s">
        <v>737</v>
      </c>
      <c r="D9" s="310" t="s">
        <v>738</v>
      </c>
      <c r="E9" s="129">
        <v>1232319613</v>
      </c>
      <c r="F9" s="116" t="s">
        <v>0</v>
      </c>
      <c r="G9" s="116" t="s">
        <v>0</v>
      </c>
      <c r="H9" s="752" t="s">
        <v>204</v>
      </c>
      <c r="I9" s="752" t="s">
        <v>204</v>
      </c>
      <c r="J9" s="752" t="s">
        <v>204</v>
      </c>
      <c r="K9" s="752" t="s">
        <v>204</v>
      </c>
      <c r="L9" s="752" t="s">
        <v>204</v>
      </c>
      <c r="M9" s="752" t="s">
        <v>204</v>
      </c>
      <c r="N9" s="752" t="s">
        <v>204</v>
      </c>
      <c r="O9" s="753">
        <v>42794</v>
      </c>
      <c r="P9" s="753">
        <v>42809</v>
      </c>
      <c r="Q9" s="753" t="s">
        <v>739</v>
      </c>
      <c r="R9" s="754">
        <v>1</v>
      </c>
      <c r="S9" s="755" t="s">
        <v>740</v>
      </c>
      <c r="T9" s="756" t="s">
        <v>787</v>
      </c>
      <c r="U9" s="754" t="s">
        <v>867</v>
      </c>
      <c r="V9" s="755" t="s">
        <v>871</v>
      </c>
      <c r="W9" s="756" t="s">
        <v>1003</v>
      </c>
      <c r="X9" s="757" t="s">
        <v>1157</v>
      </c>
      <c r="Y9" s="755" t="s">
        <v>1154</v>
      </c>
      <c r="Z9" s="756" t="s">
        <v>1159</v>
      </c>
      <c r="AA9" s="757" t="s">
        <v>1157</v>
      </c>
      <c r="AB9" s="755" t="s">
        <v>1154</v>
      </c>
      <c r="AC9" s="756" t="s">
        <v>1459</v>
      </c>
      <c r="AD9" s="129">
        <v>1232319613</v>
      </c>
    </row>
    <row r="10" spans="1:30" ht="75" x14ac:dyDescent="0.25">
      <c r="A10" s="310"/>
      <c r="B10" s="332"/>
      <c r="C10" s="128" t="s">
        <v>741</v>
      </c>
      <c r="D10" s="310" t="s">
        <v>738</v>
      </c>
      <c r="E10" s="129">
        <v>467680387</v>
      </c>
      <c r="F10" s="116" t="s">
        <v>0</v>
      </c>
      <c r="G10" s="116" t="s">
        <v>0</v>
      </c>
      <c r="H10" s="752" t="s">
        <v>204</v>
      </c>
      <c r="I10" s="752" t="s">
        <v>204</v>
      </c>
      <c r="J10" s="753">
        <v>42855</v>
      </c>
      <c r="K10" s="753">
        <v>42885</v>
      </c>
      <c r="L10" s="753">
        <v>42902</v>
      </c>
      <c r="M10" s="753">
        <v>42947</v>
      </c>
      <c r="N10" s="753">
        <v>42975</v>
      </c>
      <c r="O10" s="753">
        <v>43008</v>
      </c>
      <c r="P10" s="753">
        <v>43038</v>
      </c>
      <c r="Q10" s="753">
        <v>43059</v>
      </c>
      <c r="R10" s="754">
        <v>0</v>
      </c>
      <c r="S10" s="755" t="s">
        <v>742</v>
      </c>
      <c r="T10" s="758"/>
      <c r="U10" s="754" t="s">
        <v>867</v>
      </c>
      <c r="V10" s="755" t="s">
        <v>868</v>
      </c>
      <c r="W10" s="758"/>
      <c r="X10" s="757" t="s">
        <v>204</v>
      </c>
      <c r="Y10" s="755" t="s">
        <v>1155</v>
      </c>
      <c r="Z10" s="758"/>
      <c r="AA10" s="757" t="s">
        <v>1157</v>
      </c>
      <c r="AB10" s="755" t="s">
        <v>1460</v>
      </c>
      <c r="AC10" s="758"/>
      <c r="AD10" s="192">
        <v>245156876</v>
      </c>
    </row>
    <row r="11" spans="1:30" ht="66.75" customHeight="1" x14ac:dyDescent="0.25">
      <c r="A11" s="310"/>
      <c r="B11" s="332"/>
      <c r="C11" s="128" t="s">
        <v>743</v>
      </c>
      <c r="D11" s="310" t="s">
        <v>744</v>
      </c>
      <c r="E11" s="130">
        <v>2200000000</v>
      </c>
      <c r="F11" s="116" t="s">
        <v>0</v>
      </c>
      <c r="G11" s="116" t="s">
        <v>0</v>
      </c>
      <c r="H11" s="752" t="s">
        <v>204</v>
      </c>
      <c r="I11" s="752" t="s">
        <v>204</v>
      </c>
      <c r="J11" s="753">
        <v>42855</v>
      </c>
      <c r="K11" s="753">
        <v>42885</v>
      </c>
      <c r="L11" s="753">
        <v>42902</v>
      </c>
      <c r="M11" s="753">
        <v>42947</v>
      </c>
      <c r="N11" s="753">
        <v>42975</v>
      </c>
      <c r="O11" s="753">
        <v>43008</v>
      </c>
      <c r="P11" s="753">
        <v>43038</v>
      </c>
      <c r="Q11" s="753">
        <v>43059</v>
      </c>
      <c r="R11" s="754">
        <v>0</v>
      </c>
      <c r="S11" s="755" t="s">
        <v>742</v>
      </c>
      <c r="T11" s="758"/>
      <c r="U11" s="754" t="s">
        <v>867</v>
      </c>
      <c r="V11" s="755" t="s">
        <v>869</v>
      </c>
      <c r="W11" s="758"/>
      <c r="X11" s="757" t="s">
        <v>204</v>
      </c>
      <c r="Y11" s="755" t="s">
        <v>1156</v>
      </c>
      <c r="Z11" s="758"/>
      <c r="AA11" s="757" t="s">
        <v>1157</v>
      </c>
      <c r="AB11" s="755" t="s">
        <v>1461</v>
      </c>
      <c r="AC11" s="758"/>
      <c r="AD11" s="193">
        <v>3450069191</v>
      </c>
    </row>
    <row r="12" spans="1:30" ht="45" x14ac:dyDescent="0.25">
      <c r="A12" s="310"/>
      <c r="B12" s="332"/>
      <c r="C12" s="128" t="s">
        <v>745</v>
      </c>
      <c r="D12" s="747" t="s">
        <v>746</v>
      </c>
      <c r="E12" s="129">
        <v>1000000000</v>
      </c>
      <c r="F12" s="116" t="s">
        <v>0</v>
      </c>
      <c r="G12" s="116" t="s">
        <v>0</v>
      </c>
      <c r="H12" s="752" t="s">
        <v>204</v>
      </c>
      <c r="I12" s="752" t="s">
        <v>204</v>
      </c>
      <c r="J12" s="753">
        <v>42855</v>
      </c>
      <c r="K12" s="753">
        <v>42885</v>
      </c>
      <c r="L12" s="753">
        <v>42902</v>
      </c>
      <c r="M12" s="753">
        <v>42947</v>
      </c>
      <c r="N12" s="753">
        <v>42975</v>
      </c>
      <c r="O12" s="753">
        <v>43008</v>
      </c>
      <c r="P12" s="753">
        <v>43038</v>
      </c>
      <c r="Q12" s="753">
        <v>43059</v>
      </c>
      <c r="R12" s="754">
        <v>0</v>
      </c>
      <c r="S12" s="755" t="s">
        <v>742</v>
      </c>
      <c r="T12" s="759"/>
      <c r="U12" s="754" t="s">
        <v>867</v>
      </c>
      <c r="V12" s="755" t="s">
        <v>869</v>
      </c>
      <c r="W12" s="758"/>
      <c r="X12" s="757" t="s">
        <v>204</v>
      </c>
      <c r="Y12" s="755" t="s">
        <v>1156</v>
      </c>
      <c r="Z12" s="758"/>
      <c r="AA12" s="757" t="s">
        <v>1157</v>
      </c>
      <c r="AB12" s="755" t="s">
        <v>1462</v>
      </c>
      <c r="AC12" s="758"/>
      <c r="AD12" s="193">
        <v>4740320</v>
      </c>
    </row>
    <row r="13" spans="1:30" ht="120.75" thickBot="1" x14ac:dyDescent="0.3">
      <c r="A13" s="310"/>
      <c r="B13" s="332"/>
      <c r="C13" s="128" t="s">
        <v>747</v>
      </c>
      <c r="D13" s="310" t="s">
        <v>125</v>
      </c>
      <c r="E13" s="129">
        <v>100000000</v>
      </c>
      <c r="F13" s="478" t="s">
        <v>0</v>
      </c>
      <c r="G13" s="478" t="s">
        <v>0</v>
      </c>
      <c r="H13" s="116" t="s">
        <v>204</v>
      </c>
      <c r="I13" s="116" t="s">
        <v>204</v>
      </c>
      <c r="J13" s="116" t="s">
        <v>204</v>
      </c>
      <c r="K13" s="116" t="s">
        <v>204</v>
      </c>
      <c r="L13" s="116" t="s">
        <v>204</v>
      </c>
      <c r="M13" s="753" t="s">
        <v>748</v>
      </c>
      <c r="N13" s="116" t="s">
        <v>204</v>
      </c>
      <c r="O13" s="116" t="s">
        <v>204</v>
      </c>
      <c r="P13" s="116" t="s">
        <v>204</v>
      </c>
      <c r="Q13" s="760" t="s">
        <v>749</v>
      </c>
      <c r="R13" s="754">
        <v>0.75</v>
      </c>
      <c r="S13" s="755" t="s">
        <v>750</v>
      </c>
      <c r="T13" s="755" t="s">
        <v>751</v>
      </c>
      <c r="U13" s="754" t="s">
        <v>867</v>
      </c>
      <c r="V13" s="755" t="s">
        <v>870</v>
      </c>
      <c r="W13" s="759"/>
      <c r="X13" s="757" t="s">
        <v>476</v>
      </c>
      <c r="Y13" s="755" t="s">
        <v>1158</v>
      </c>
      <c r="Z13" s="759"/>
      <c r="AA13" s="757" t="s">
        <v>204</v>
      </c>
      <c r="AB13" s="755" t="s">
        <v>1463</v>
      </c>
      <c r="AC13" s="758"/>
      <c r="AD13" s="192">
        <v>0</v>
      </c>
    </row>
    <row r="14" spans="1:30" ht="55.5" customHeight="1" x14ac:dyDescent="0.25">
      <c r="A14" s="310"/>
      <c r="B14" s="203" t="s">
        <v>752</v>
      </c>
      <c r="C14" s="761"/>
      <c r="D14" s="310"/>
      <c r="E14" s="762">
        <f>SUM(E9:E13)</f>
        <v>5000000000</v>
      </c>
      <c r="F14" s="310"/>
      <c r="G14" s="310"/>
      <c r="H14" s="310"/>
      <c r="I14" s="310"/>
      <c r="J14" s="310"/>
      <c r="K14" s="310"/>
      <c r="L14" s="310"/>
      <c r="M14" s="310"/>
      <c r="N14" s="310"/>
      <c r="O14" s="310"/>
      <c r="P14" s="337" t="s">
        <v>115</v>
      </c>
      <c r="Q14" s="338"/>
      <c r="R14" s="754">
        <v>1</v>
      </c>
      <c r="S14" s="310"/>
      <c r="T14" s="337" t="s">
        <v>115</v>
      </c>
      <c r="U14" s="338"/>
      <c r="V14" s="754">
        <v>1</v>
      </c>
      <c r="W14" s="310"/>
      <c r="X14" s="110">
        <f>Y18/X18</f>
        <v>1</v>
      </c>
      <c r="Y14" s="310"/>
      <c r="Z14" s="310"/>
      <c r="AA14" s="757" t="s">
        <v>1157</v>
      </c>
      <c r="AB14" s="755" t="s">
        <v>1464</v>
      </c>
      <c r="AC14" s="759"/>
      <c r="AD14" s="192">
        <v>67714000</v>
      </c>
    </row>
    <row r="15" spans="1:30" ht="15" customHeight="1" x14ac:dyDescent="0.25">
      <c r="C15" s="131"/>
      <c r="AA15" s="191">
        <v>0.996</v>
      </c>
      <c r="AB15" s="310"/>
      <c r="AC15" s="310"/>
      <c r="AD15" s="762">
        <f>SUM(AD9:AD14)</f>
        <v>5000000000</v>
      </c>
    </row>
    <row r="16" spans="1:30" ht="15.75" thickBot="1" x14ac:dyDescent="0.3">
      <c r="C16" s="131"/>
    </row>
    <row r="17" spans="3:29" ht="45" x14ac:dyDescent="0.25">
      <c r="C17" s="131"/>
      <c r="Q17" s="328" t="s">
        <v>116</v>
      </c>
      <c r="R17" s="328" t="s">
        <v>109</v>
      </c>
      <c r="S17" s="328" t="s">
        <v>110</v>
      </c>
      <c r="T17" s="328" t="s">
        <v>116</v>
      </c>
      <c r="U17" s="328" t="s">
        <v>109</v>
      </c>
      <c r="V17" s="328" t="s">
        <v>110</v>
      </c>
      <c r="X17" s="328" t="s">
        <v>116</v>
      </c>
      <c r="Y17" s="328" t="s">
        <v>109</v>
      </c>
      <c r="Z17" s="328" t="s">
        <v>110</v>
      </c>
      <c r="AA17" s="328" t="s">
        <v>116</v>
      </c>
      <c r="AB17" s="328" t="s">
        <v>109</v>
      </c>
      <c r="AC17" s="328" t="s">
        <v>110</v>
      </c>
    </row>
    <row r="18" spans="3:29" x14ac:dyDescent="0.25">
      <c r="C18" s="131"/>
      <c r="Q18" s="116">
        <v>2</v>
      </c>
      <c r="R18" s="116">
        <v>2</v>
      </c>
      <c r="S18" s="116">
        <v>0</v>
      </c>
      <c r="T18" s="116">
        <v>5</v>
      </c>
      <c r="U18" s="116">
        <v>5</v>
      </c>
      <c r="V18" s="116">
        <v>0</v>
      </c>
      <c r="X18" s="116">
        <v>2</v>
      </c>
      <c r="Y18" s="116">
        <v>2</v>
      </c>
      <c r="Z18" s="116">
        <v>0</v>
      </c>
      <c r="AA18" s="116">
        <v>2</v>
      </c>
      <c r="AB18" s="116">
        <v>2</v>
      </c>
      <c r="AC18" s="116">
        <v>0</v>
      </c>
    </row>
  </sheetData>
  <dataConsolidate/>
  <mergeCells count="43">
    <mergeCell ref="X4:Z5"/>
    <mergeCell ref="X6:X8"/>
    <mergeCell ref="Y6:Y8"/>
    <mergeCell ref="Z6:Z8"/>
    <mergeCell ref="Z9:Z13"/>
    <mergeCell ref="J6:J8"/>
    <mergeCell ref="K6:K8"/>
    <mergeCell ref="L6:L8"/>
    <mergeCell ref="T6:T8"/>
    <mergeCell ref="M6:M8"/>
    <mergeCell ref="N6:N8"/>
    <mergeCell ref="Q6:Q8"/>
    <mergeCell ref="R6:R8"/>
    <mergeCell ref="S6:S8"/>
    <mergeCell ref="P14:Q14"/>
    <mergeCell ref="B2:Q2"/>
    <mergeCell ref="B4:B8"/>
    <mergeCell ref="C4:C8"/>
    <mergeCell ref="D4:D8"/>
    <mergeCell ref="E4:E8"/>
    <mergeCell ref="F4:F5"/>
    <mergeCell ref="G4:G5"/>
    <mergeCell ref="H4:Q5"/>
    <mergeCell ref="O6:O8"/>
    <mergeCell ref="P6:P8"/>
    <mergeCell ref="B9:B13"/>
    <mergeCell ref="F6:F8"/>
    <mergeCell ref="G6:G8"/>
    <mergeCell ref="H6:H8"/>
    <mergeCell ref="I6:I8"/>
    <mergeCell ref="T14:U14"/>
    <mergeCell ref="U4:W5"/>
    <mergeCell ref="U6:U8"/>
    <mergeCell ref="V6:V8"/>
    <mergeCell ref="W6:W8"/>
    <mergeCell ref="T9:T12"/>
    <mergeCell ref="R4:T5"/>
    <mergeCell ref="W9:W13"/>
    <mergeCell ref="AA4:AC5"/>
    <mergeCell ref="AA6:AA8"/>
    <mergeCell ref="AB6:AB8"/>
    <mergeCell ref="AC6:AC8"/>
    <mergeCell ref="AC9:AC14"/>
  </mergeCells>
  <dataValidations count="1">
    <dataValidation type="list" allowBlank="1" showInputMessage="1" showErrorMessage="1" sqref="B9 F9:G14 B14">
      <formula1>#REF!</formula1>
    </dataValidation>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4"/>
  </sheetPr>
  <dimension ref="A1:AE15"/>
  <sheetViews>
    <sheetView topLeftCell="Q1" zoomScale="70" zoomScaleNormal="70" workbookViewId="0">
      <pane ySplit="4" topLeftCell="A9" activePane="bottomLeft" state="frozen"/>
      <selection activeCell="AA15" sqref="AA15"/>
      <selection pane="bottomLeft" activeCell="AA23" sqref="AA23"/>
    </sheetView>
  </sheetViews>
  <sheetFormatPr baseColWidth="10" defaultColWidth="11.5703125" defaultRowHeight="15" x14ac:dyDescent="0.25"/>
  <cols>
    <col min="1" max="1" width="1.7109375" style="312" customWidth="1"/>
    <col min="2" max="2" width="46.7109375" style="312" customWidth="1"/>
    <col min="3" max="3" width="42.5703125" style="312" customWidth="1"/>
    <col min="4" max="4" width="22.85546875" style="312" customWidth="1"/>
    <col min="5" max="5" width="28.28515625" style="312" customWidth="1"/>
    <col min="6" max="6" width="27.42578125" style="312" customWidth="1"/>
    <col min="7" max="7" width="27.28515625" style="312" customWidth="1"/>
    <col min="8" max="8" width="20.85546875" style="344" customWidth="1"/>
    <col min="9" max="11" width="27.28515625" style="344" customWidth="1"/>
    <col min="12" max="12" width="20.7109375" style="344" customWidth="1"/>
    <col min="13" max="13" width="22.42578125" style="344" customWidth="1"/>
    <col min="14" max="14" width="21.28515625" style="312" customWidth="1"/>
    <col min="15" max="15" width="53.140625" style="312" customWidth="1"/>
    <col min="16" max="16" width="99.85546875" style="312" customWidth="1"/>
    <col min="17" max="17" width="14.28515625" style="312" bestFit="1" customWidth="1"/>
    <col min="18" max="18" width="18.140625" style="312" bestFit="1" customWidth="1"/>
    <col min="19" max="19" width="13.42578125" style="312" bestFit="1" customWidth="1"/>
    <col min="20" max="20" width="17.7109375" style="312" customWidth="1"/>
    <col min="21" max="22" width="11.5703125" style="312"/>
    <col min="23" max="23" width="21.5703125" style="312" customWidth="1"/>
    <col min="24" max="24" width="53" style="312" customWidth="1"/>
    <col min="25" max="25" width="56" style="312" customWidth="1"/>
    <col min="26" max="26" width="25.42578125" style="312" customWidth="1"/>
    <col min="27" max="27" width="41.140625" style="312" customWidth="1"/>
    <col min="28" max="28" width="30.42578125" style="312" customWidth="1"/>
    <col min="29" max="29" width="16.42578125" style="312" customWidth="1"/>
    <col min="30" max="30" width="30.5703125" style="312" customWidth="1"/>
    <col min="31" max="31" width="19.7109375" style="312" customWidth="1"/>
    <col min="32" max="260" width="11.5703125" style="312"/>
    <col min="261" max="261" width="1.7109375" style="312" customWidth="1"/>
    <col min="262" max="263" width="28.7109375" style="312" customWidth="1"/>
    <col min="264" max="264" width="22.85546875" style="312" customWidth="1"/>
    <col min="265" max="266" width="40.140625" style="312" customWidth="1"/>
    <col min="267" max="267" width="27.28515625" style="312" customWidth="1"/>
    <col min="268" max="268" width="20.7109375" style="312" customWidth="1"/>
    <col min="269" max="269" width="22.42578125" style="312" customWidth="1"/>
    <col min="270" max="270" width="21.28515625" style="312" customWidth="1"/>
    <col min="271" max="271" width="16" style="312" customWidth="1"/>
    <col min="272" max="272" width="49" style="312" customWidth="1"/>
    <col min="273" max="516" width="11.5703125" style="312"/>
    <col min="517" max="517" width="1.7109375" style="312" customWidth="1"/>
    <col min="518" max="519" width="28.7109375" style="312" customWidth="1"/>
    <col min="520" max="520" width="22.85546875" style="312" customWidth="1"/>
    <col min="521" max="522" width="40.140625" style="312" customWidth="1"/>
    <col min="523" max="523" width="27.28515625" style="312" customWidth="1"/>
    <col min="524" max="524" width="20.7109375" style="312" customWidth="1"/>
    <col min="525" max="525" width="22.42578125" style="312" customWidth="1"/>
    <col min="526" max="526" width="21.28515625" style="312" customWidth="1"/>
    <col min="527" max="527" width="16" style="312" customWidth="1"/>
    <col min="528" max="528" width="49" style="312" customWidth="1"/>
    <col min="529" max="772" width="11.5703125" style="312"/>
    <col min="773" max="773" width="1.7109375" style="312" customWidth="1"/>
    <col min="774" max="775" width="28.7109375" style="312" customWidth="1"/>
    <col min="776" max="776" width="22.85546875" style="312" customWidth="1"/>
    <col min="777" max="778" width="40.140625" style="312" customWidth="1"/>
    <col min="779" max="779" width="27.28515625" style="312" customWidth="1"/>
    <col min="780" max="780" width="20.7109375" style="312" customWidth="1"/>
    <col min="781" max="781" width="22.42578125" style="312" customWidth="1"/>
    <col min="782" max="782" width="21.28515625" style="312" customWidth="1"/>
    <col min="783" max="783" width="16" style="312" customWidth="1"/>
    <col min="784" max="784" width="49" style="312" customWidth="1"/>
    <col min="785" max="1028" width="11.5703125" style="312"/>
    <col min="1029" max="1029" width="1.7109375" style="312" customWidth="1"/>
    <col min="1030" max="1031" width="28.7109375" style="312" customWidth="1"/>
    <col min="1032" max="1032" width="22.85546875" style="312" customWidth="1"/>
    <col min="1033" max="1034" width="40.140625" style="312" customWidth="1"/>
    <col min="1035" max="1035" width="27.28515625" style="312" customWidth="1"/>
    <col min="1036" max="1036" width="20.7109375" style="312" customWidth="1"/>
    <col min="1037" max="1037" width="22.42578125" style="312" customWidth="1"/>
    <col min="1038" max="1038" width="21.28515625" style="312" customWidth="1"/>
    <col min="1039" max="1039" width="16" style="312" customWidth="1"/>
    <col min="1040" max="1040" width="49" style="312" customWidth="1"/>
    <col min="1041" max="1284" width="11.5703125" style="312"/>
    <col min="1285" max="1285" width="1.7109375" style="312" customWidth="1"/>
    <col min="1286" max="1287" width="28.7109375" style="312" customWidth="1"/>
    <col min="1288" max="1288" width="22.85546875" style="312" customWidth="1"/>
    <col min="1289" max="1290" width="40.140625" style="312" customWidth="1"/>
    <col min="1291" max="1291" width="27.28515625" style="312" customWidth="1"/>
    <col min="1292" max="1292" width="20.7109375" style="312" customWidth="1"/>
    <col min="1293" max="1293" width="22.42578125" style="312" customWidth="1"/>
    <col min="1294" max="1294" width="21.28515625" style="312" customWidth="1"/>
    <col min="1295" max="1295" width="16" style="312" customWidth="1"/>
    <col min="1296" max="1296" width="49" style="312" customWidth="1"/>
    <col min="1297" max="1540" width="11.5703125" style="312"/>
    <col min="1541" max="1541" width="1.7109375" style="312" customWidth="1"/>
    <col min="1542" max="1543" width="28.7109375" style="312" customWidth="1"/>
    <col min="1544" max="1544" width="22.85546875" style="312" customWidth="1"/>
    <col min="1545" max="1546" width="40.140625" style="312" customWidth="1"/>
    <col min="1547" max="1547" width="27.28515625" style="312" customWidth="1"/>
    <col min="1548" max="1548" width="20.7109375" style="312" customWidth="1"/>
    <col min="1549" max="1549" width="22.42578125" style="312" customWidth="1"/>
    <col min="1550" max="1550" width="21.28515625" style="312" customWidth="1"/>
    <col min="1551" max="1551" width="16" style="312" customWidth="1"/>
    <col min="1552" max="1552" width="49" style="312" customWidth="1"/>
    <col min="1553" max="1796" width="11.5703125" style="312"/>
    <col min="1797" max="1797" width="1.7109375" style="312" customWidth="1"/>
    <col min="1798" max="1799" width="28.7109375" style="312" customWidth="1"/>
    <col min="1800" max="1800" width="22.85546875" style="312" customWidth="1"/>
    <col min="1801" max="1802" width="40.140625" style="312" customWidth="1"/>
    <col min="1803" max="1803" width="27.28515625" style="312" customWidth="1"/>
    <col min="1804" max="1804" width="20.7109375" style="312" customWidth="1"/>
    <col min="1805" max="1805" width="22.42578125" style="312" customWidth="1"/>
    <col min="1806" max="1806" width="21.28515625" style="312" customWidth="1"/>
    <col min="1807" max="1807" width="16" style="312" customWidth="1"/>
    <col min="1808" max="1808" width="49" style="312" customWidth="1"/>
    <col min="1809" max="2052" width="11.5703125" style="312"/>
    <col min="2053" max="2053" width="1.7109375" style="312" customWidth="1"/>
    <col min="2054" max="2055" width="28.7109375" style="312" customWidth="1"/>
    <col min="2056" max="2056" width="22.85546875" style="312" customWidth="1"/>
    <col min="2057" max="2058" width="40.140625" style="312" customWidth="1"/>
    <col min="2059" max="2059" width="27.28515625" style="312" customWidth="1"/>
    <col min="2060" max="2060" width="20.7109375" style="312" customWidth="1"/>
    <col min="2061" max="2061" width="22.42578125" style="312" customWidth="1"/>
    <col min="2062" max="2062" width="21.28515625" style="312" customWidth="1"/>
    <col min="2063" max="2063" width="16" style="312" customWidth="1"/>
    <col min="2064" max="2064" width="49" style="312" customWidth="1"/>
    <col min="2065" max="2308" width="11.5703125" style="312"/>
    <col min="2309" max="2309" width="1.7109375" style="312" customWidth="1"/>
    <col min="2310" max="2311" width="28.7109375" style="312" customWidth="1"/>
    <col min="2312" max="2312" width="22.85546875" style="312" customWidth="1"/>
    <col min="2313" max="2314" width="40.140625" style="312" customWidth="1"/>
    <col min="2315" max="2315" width="27.28515625" style="312" customWidth="1"/>
    <col min="2316" max="2316" width="20.7109375" style="312" customWidth="1"/>
    <col min="2317" max="2317" width="22.42578125" style="312" customWidth="1"/>
    <col min="2318" max="2318" width="21.28515625" style="312" customWidth="1"/>
    <col min="2319" max="2319" width="16" style="312" customWidth="1"/>
    <col min="2320" max="2320" width="49" style="312" customWidth="1"/>
    <col min="2321" max="2564" width="11.5703125" style="312"/>
    <col min="2565" max="2565" width="1.7109375" style="312" customWidth="1"/>
    <col min="2566" max="2567" width="28.7109375" style="312" customWidth="1"/>
    <col min="2568" max="2568" width="22.85546875" style="312" customWidth="1"/>
    <col min="2569" max="2570" width="40.140625" style="312" customWidth="1"/>
    <col min="2571" max="2571" width="27.28515625" style="312" customWidth="1"/>
    <col min="2572" max="2572" width="20.7109375" style="312" customWidth="1"/>
    <col min="2573" max="2573" width="22.42578125" style="312" customWidth="1"/>
    <col min="2574" max="2574" width="21.28515625" style="312" customWidth="1"/>
    <col min="2575" max="2575" width="16" style="312" customWidth="1"/>
    <col min="2576" max="2576" width="49" style="312" customWidth="1"/>
    <col min="2577" max="2820" width="11.5703125" style="312"/>
    <col min="2821" max="2821" width="1.7109375" style="312" customWidth="1"/>
    <col min="2822" max="2823" width="28.7109375" style="312" customWidth="1"/>
    <col min="2824" max="2824" width="22.85546875" style="312" customWidth="1"/>
    <col min="2825" max="2826" width="40.140625" style="312" customWidth="1"/>
    <col min="2827" max="2827" width="27.28515625" style="312" customWidth="1"/>
    <col min="2828" max="2828" width="20.7109375" style="312" customWidth="1"/>
    <col min="2829" max="2829" width="22.42578125" style="312" customWidth="1"/>
    <col min="2830" max="2830" width="21.28515625" style="312" customWidth="1"/>
    <col min="2831" max="2831" width="16" style="312" customWidth="1"/>
    <col min="2832" max="2832" width="49" style="312" customWidth="1"/>
    <col min="2833" max="3076" width="11.5703125" style="312"/>
    <col min="3077" max="3077" width="1.7109375" style="312" customWidth="1"/>
    <col min="3078" max="3079" width="28.7109375" style="312" customWidth="1"/>
    <col min="3080" max="3080" width="22.85546875" style="312" customWidth="1"/>
    <col min="3081" max="3082" width="40.140625" style="312" customWidth="1"/>
    <col min="3083" max="3083" width="27.28515625" style="312" customWidth="1"/>
    <col min="3084" max="3084" width="20.7109375" style="312" customWidth="1"/>
    <col min="3085" max="3085" width="22.42578125" style="312" customWidth="1"/>
    <col min="3086" max="3086" width="21.28515625" style="312" customWidth="1"/>
    <col min="3087" max="3087" width="16" style="312" customWidth="1"/>
    <col min="3088" max="3088" width="49" style="312" customWidth="1"/>
    <col min="3089" max="3332" width="11.5703125" style="312"/>
    <col min="3333" max="3333" width="1.7109375" style="312" customWidth="1"/>
    <col min="3334" max="3335" width="28.7109375" style="312" customWidth="1"/>
    <col min="3336" max="3336" width="22.85546875" style="312" customWidth="1"/>
    <col min="3337" max="3338" width="40.140625" style="312" customWidth="1"/>
    <col min="3339" max="3339" width="27.28515625" style="312" customWidth="1"/>
    <col min="3340" max="3340" width="20.7109375" style="312" customWidth="1"/>
    <col min="3341" max="3341" width="22.42578125" style="312" customWidth="1"/>
    <col min="3342" max="3342" width="21.28515625" style="312" customWidth="1"/>
    <col min="3343" max="3343" width="16" style="312" customWidth="1"/>
    <col min="3344" max="3344" width="49" style="312" customWidth="1"/>
    <col min="3345" max="3588" width="11.5703125" style="312"/>
    <col min="3589" max="3589" width="1.7109375" style="312" customWidth="1"/>
    <col min="3590" max="3591" width="28.7109375" style="312" customWidth="1"/>
    <col min="3592" max="3592" width="22.85546875" style="312" customWidth="1"/>
    <col min="3593" max="3594" width="40.140625" style="312" customWidth="1"/>
    <col min="3595" max="3595" width="27.28515625" style="312" customWidth="1"/>
    <col min="3596" max="3596" width="20.7109375" style="312" customWidth="1"/>
    <col min="3597" max="3597" width="22.42578125" style="312" customWidth="1"/>
    <col min="3598" max="3598" width="21.28515625" style="312" customWidth="1"/>
    <col min="3599" max="3599" width="16" style="312" customWidth="1"/>
    <col min="3600" max="3600" width="49" style="312" customWidth="1"/>
    <col min="3601" max="3844" width="11.5703125" style="312"/>
    <col min="3845" max="3845" width="1.7109375" style="312" customWidth="1"/>
    <col min="3846" max="3847" width="28.7109375" style="312" customWidth="1"/>
    <col min="3848" max="3848" width="22.85546875" style="312" customWidth="1"/>
    <col min="3849" max="3850" width="40.140625" style="312" customWidth="1"/>
    <col min="3851" max="3851" width="27.28515625" style="312" customWidth="1"/>
    <col min="3852" max="3852" width="20.7109375" style="312" customWidth="1"/>
    <col min="3853" max="3853" width="22.42578125" style="312" customWidth="1"/>
    <col min="3854" max="3854" width="21.28515625" style="312" customWidth="1"/>
    <col min="3855" max="3855" width="16" style="312" customWidth="1"/>
    <col min="3856" max="3856" width="49" style="312" customWidth="1"/>
    <col min="3857" max="4100" width="11.5703125" style="312"/>
    <col min="4101" max="4101" width="1.7109375" style="312" customWidth="1"/>
    <col min="4102" max="4103" width="28.7109375" style="312" customWidth="1"/>
    <col min="4104" max="4104" width="22.85546875" style="312" customWidth="1"/>
    <col min="4105" max="4106" width="40.140625" style="312" customWidth="1"/>
    <col min="4107" max="4107" width="27.28515625" style="312" customWidth="1"/>
    <col min="4108" max="4108" width="20.7109375" style="312" customWidth="1"/>
    <col min="4109" max="4109" width="22.42578125" style="312" customWidth="1"/>
    <col min="4110" max="4110" width="21.28515625" style="312" customWidth="1"/>
    <col min="4111" max="4111" width="16" style="312" customWidth="1"/>
    <col min="4112" max="4112" width="49" style="312" customWidth="1"/>
    <col min="4113" max="4356" width="11.5703125" style="312"/>
    <col min="4357" max="4357" width="1.7109375" style="312" customWidth="1"/>
    <col min="4358" max="4359" width="28.7109375" style="312" customWidth="1"/>
    <col min="4360" max="4360" width="22.85546875" style="312" customWidth="1"/>
    <col min="4361" max="4362" width="40.140625" style="312" customWidth="1"/>
    <col min="4363" max="4363" width="27.28515625" style="312" customWidth="1"/>
    <col min="4364" max="4364" width="20.7109375" style="312" customWidth="1"/>
    <col min="4365" max="4365" width="22.42578125" style="312" customWidth="1"/>
    <col min="4366" max="4366" width="21.28515625" style="312" customWidth="1"/>
    <col min="4367" max="4367" width="16" style="312" customWidth="1"/>
    <col min="4368" max="4368" width="49" style="312" customWidth="1"/>
    <col min="4369" max="4612" width="11.5703125" style="312"/>
    <col min="4613" max="4613" width="1.7109375" style="312" customWidth="1"/>
    <col min="4614" max="4615" width="28.7109375" style="312" customWidth="1"/>
    <col min="4616" max="4616" width="22.85546875" style="312" customWidth="1"/>
    <col min="4617" max="4618" width="40.140625" style="312" customWidth="1"/>
    <col min="4619" max="4619" width="27.28515625" style="312" customWidth="1"/>
    <col min="4620" max="4620" width="20.7109375" style="312" customWidth="1"/>
    <col min="4621" max="4621" width="22.42578125" style="312" customWidth="1"/>
    <col min="4622" max="4622" width="21.28515625" style="312" customWidth="1"/>
    <col min="4623" max="4623" width="16" style="312" customWidth="1"/>
    <col min="4624" max="4624" width="49" style="312" customWidth="1"/>
    <col min="4625" max="4868" width="11.5703125" style="312"/>
    <col min="4869" max="4869" width="1.7109375" style="312" customWidth="1"/>
    <col min="4870" max="4871" width="28.7109375" style="312" customWidth="1"/>
    <col min="4872" max="4872" width="22.85546875" style="312" customWidth="1"/>
    <col min="4873" max="4874" width="40.140625" style="312" customWidth="1"/>
    <col min="4875" max="4875" width="27.28515625" style="312" customWidth="1"/>
    <col min="4876" max="4876" width="20.7109375" style="312" customWidth="1"/>
    <col min="4877" max="4877" width="22.42578125" style="312" customWidth="1"/>
    <col min="4878" max="4878" width="21.28515625" style="312" customWidth="1"/>
    <col min="4879" max="4879" width="16" style="312" customWidth="1"/>
    <col min="4880" max="4880" width="49" style="312" customWidth="1"/>
    <col min="4881" max="5124" width="11.5703125" style="312"/>
    <col min="5125" max="5125" width="1.7109375" style="312" customWidth="1"/>
    <col min="5126" max="5127" width="28.7109375" style="312" customWidth="1"/>
    <col min="5128" max="5128" width="22.85546875" style="312" customWidth="1"/>
    <col min="5129" max="5130" width="40.140625" style="312" customWidth="1"/>
    <col min="5131" max="5131" width="27.28515625" style="312" customWidth="1"/>
    <col min="5132" max="5132" width="20.7109375" style="312" customWidth="1"/>
    <col min="5133" max="5133" width="22.42578125" style="312" customWidth="1"/>
    <col min="5134" max="5134" width="21.28515625" style="312" customWidth="1"/>
    <col min="5135" max="5135" width="16" style="312" customWidth="1"/>
    <col min="5136" max="5136" width="49" style="312" customWidth="1"/>
    <col min="5137" max="5380" width="11.5703125" style="312"/>
    <col min="5381" max="5381" width="1.7109375" style="312" customWidth="1"/>
    <col min="5382" max="5383" width="28.7109375" style="312" customWidth="1"/>
    <col min="5384" max="5384" width="22.85546875" style="312" customWidth="1"/>
    <col min="5385" max="5386" width="40.140625" style="312" customWidth="1"/>
    <col min="5387" max="5387" width="27.28515625" style="312" customWidth="1"/>
    <col min="5388" max="5388" width="20.7109375" style="312" customWidth="1"/>
    <col min="5389" max="5389" width="22.42578125" style="312" customWidth="1"/>
    <col min="5390" max="5390" width="21.28515625" style="312" customWidth="1"/>
    <col min="5391" max="5391" width="16" style="312" customWidth="1"/>
    <col min="5392" max="5392" width="49" style="312" customWidth="1"/>
    <col min="5393" max="5636" width="11.5703125" style="312"/>
    <col min="5637" max="5637" width="1.7109375" style="312" customWidth="1"/>
    <col min="5638" max="5639" width="28.7109375" style="312" customWidth="1"/>
    <col min="5640" max="5640" width="22.85546875" style="312" customWidth="1"/>
    <col min="5641" max="5642" width="40.140625" style="312" customWidth="1"/>
    <col min="5643" max="5643" width="27.28515625" style="312" customWidth="1"/>
    <col min="5644" max="5644" width="20.7109375" style="312" customWidth="1"/>
    <col min="5645" max="5645" width="22.42578125" style="312" customWidth="1"/>
    <col min="5646" max="5646" width="21.28515625" style="312" customWidth="1"/>
    <col min="5647" max="5647" width="16" style="312" customWidth="1"/>
    <col min="5648" max="5648" width="49" style="312" customWidth="1"/>
    <col min="5649" max="5892" width="11.5703125" style="312"/>
    <col min="5893" max="5893" width="1.7109375" style="312" customWidth="1"/>
    <col min="5894" max="5895" width="28.7109375" style="312" customWidth="1"/>
    <col min="5896" max="5896" width="22.85546875" style="312" customWidth="1"/>
    <col min="5897" max="5898" width="40.140625" style="312" customWidth="1"/>
    <col min="5899" max="5899" width="27.28515625" style="312" customWidth="1"/>
    <col min="5900" max="5900" width="20.7109375" style="312" customWidth="1"/>
    <col min="5901" max="5901" width="22.42578125" style="312" customWidth="1"/>
    <col min="5902" max="5902" width="21.28515625" style="312" customWidth="1"/>
    <col min="5903" max="5903" width="16" style="312" customWidth="1"/>
    <col min="5904" max="5904" width="49" style="312" customWidth="1"/>
    <col min="5905" max="6148" width="11.5703125" style="312"/>
    <col min="6149" max="6149" width="1.7109375" style="312" customWidth="1"/>
    <col min="6150" max="6151" width="28.7109375" style="312" customWidth="1"/>
    <col min="6152" max="6152" width="22.85546875" style="312" customWidth="1"/>
    <col min="6153" max="6154" width="40.140625" style="312" customWidth="1"/>
    <col min="6155" max="6155" width="27.28515625" style="312" customWidth="1"/>
    <col min="6156" max="6156" width="20.7109375" style="312" customWidth="1"/>
    <col min="6157" max="6157" width="22.42578125" style="312" customWidth="1"/>
    <col min="6158" max="6158" width="21.28515625" style="312" customWidth="1"/>
    <col min="6159" max="6159" width="16" style="312" customWidth="1"/>
    <col min="6160" max="6160" width="49" style="312" customWidth="1"/>
    <col min="6161" max="6404" width="11.5703125" style="312"/>
    <col min="6405" max="6405" width="1.7109375" style="312" customWidth="1"/>
    <col min="6406" max="6407" width="28.7109375" style="312" customWidth="1"/>
    <col min="6408" max="6408" width="22.85546875" style="312" customWidth="1"/>
    <col min="6409" max="6410" width="40.140625" style="312" customWidth="1"/>
    <col min="6411" max="6411" width="27.28515625" style="312" customWidth="1"/>
    <col min="6412" max="6412" width="20.7109375" style="312" customWidth="1"/>
    <col min="6413" max="6413" width="22.42578125" style="312" customWidth="1"/>
    <col min="6414" max="6414" width="21.28515625" style="312" customWidth="1"/>
    <col min="6415" max="6415" width="16" style="312" customWidth="1"/>
    <col min="6416" max="6416" width="49" style="312" customWidth="1"/>
    <col min="6417" max="6660" width="11.5703125" style="312"/>
    <col min="6661" max="6661" width="1.7109375" style="312" customWidth="1"/>
    <col min="6662" max="6663" width="28.7109375" style="312" customWidth="1"/>
    <col min="6664" max="6664" width="22.85546875" style="312" customWidth="1"/>
    <col min="6665" max="6666" width="40.140625" style="312" customWidth="1"/>
    <col min="6667" max="6667" width="27.28515625" style="312" customWidth="1"/>
    <col min="6668" max="6668" width="20.7109375" style="312" customWidth="1"/>
    <col min="6669" max="6669" width="22.42578125" style="312" customWidth="1"/>
    <col min="6670" max="6670" width="21.28515625" style="312" customWidth="1"/>
    <col min="6671" max="6671" width="16" style="312" customWidth="1"/>
    <col min="6672" max="6672" width="49" style="312" customWidth="1"/>
    <col min="6673" max="6916" width="11.5703125" style="312"/>
    <col min="6917" max="6917" width="1.7109375" style="312" customWidth="1"/>
    <col min="6918" max="6919" width="28.7109375" style="312" customWidth="1"/>
    <col min="6920" max="6920" width="22.85546875" style="312" customWidth="1"/>
    <col min="6921" max="6922" width="40.140625" style="312" customWidth="1"/>
    <col min="6923" max="6923" width="27.28515625" style="312" customWidth="1"/>
    <col min="6924" max="6924" width="20.7109375" style="312" customWidth="1"/>
    <col min="6925" max="6925" width="22.42578125" style="312" customWidth="1"/>
    <col min="6926" max="6926" width="21.28515625" style="312" customWidth="1"/>
    <col min="6927" max="6927" width="16" style="312" customWidth="1"/>
    <col min="6928" max="6928" width="49" style="312" customWidth="1"/>
    <col min="6929" max="7172" width="11.5703125" style="312"/>
    <col min="7173" max="7173" width="1.7109375" style="312" customWidth="1"/>
    <col min="7174" max="7175" width="28.7109375" style="312" customWidth="1"/>
    <col min="7176" max="7176" width="22.85546875" style="312" customWidth="1"/>
    <col min="7177" max="7178" width="40.140625" style="312" customWidth="1"/>
    <col min="7179" max="7179" width="27.28515625" style="312" customWidth="1"/>
    <col min="7180" max="7180" width="20.7109375" style="312" customWidth="1"/>
    <col min="7181" max="7181" width="22.42578125" style="312" customWidth="1"/>
    <col min="7182" max="7182" width="21.28515625" style="312" customWidth="1"/>
    <col min="7183" max="7183" width="16" style="312" customWidth="1"/>
    <col min="7184" max="7184" width="49" style="312" customWidth="1"/>
    <col min="7185" max="7428" width="11.5703125" style="312"/>
    <col min="7429" max="7429" width="1.7109375" style="312" customWidth="1"/>
    <col min="7430" max="7431" width="28.7109375" style="312" customWidth="1"/>
    <col min="7432" max="7432" width="22.85546875" style="312" customWidth="1"/>
    <col min="7433" max="7434" width="40.140625" style="312" customWidth="1"/>
    <col min="7435" max="7435" width="27.28515625" style="312" customWidth="1"/>
    <col min="7436" max="7436" width="20.7109375" style="312" customWidth="1"/>
    <col min="7437" max="7437" width="22.42578125" style="312" customWidth="1"/>
    <col min="7438" max="7438" width="21.28515625" style="312" customWidth="1"/>
    <col min="7439" max="7439" width="16" style="312" customWidth="1"/>
    <col min="7440" max="7440" width="49" style="312" customWidth="1"/>
    <col min="7441" max="7684" width="11.5703125" style="312"/>
    <col min="7685" max="7685" width="1.7109375" style="312" customWidth="1"/>
    <col min="7686" max="7687" width="28.7109375" style="312" customWidth="1"/>
    <col min="7688" max="7688" width="22.85546875" style="312" customWidth="1"/>
    <col min="7689" max="7690" width="40.140625" style="312" customWidth="1"/>
    <col min="7691" max="7691" width="27.28515625" style="312" customWidth="1"/>
    <col min="7692" max="7692" width="20.7109375" style="312" customWidth="1"/>
    <col min="7693" max="7693" width="22.42578125" style="312" customWidth="1"/>
    <col min="7694" max="7694" width="21.28515625" style="312" customWidth="1"/>
    <col min="7695" max="7695" width="16" style="312" customWidth="1"/>
    <col min="7696" max="7696" width="49" style="312" customWidth="1"/>
    <col min="7697" max="7940" width="11.5703125" style="312"/>
    <col min="7941" max="7941" width="1.7109375" style="312" customWidth="1"/>
    <col min="7942" max="7943" width="28.7109375" style="312" customWidth="1"/>
    <col min="7944" max="7944" width="22.85546875" style="312" customWidth="1"/>
    <col min="7945" max="7946" width="40.140625" style="312" customWidth="1"/>
    <col min="7947" max="7947" width="27.28515625" style="312" customWidth="1"/>
    <col min="7948" max="7948" width="20.7109375" style="312" customWidth="1"/>
    <col min="7949" max="7949" width="22.42578125" style="312" customWidth="1"/>
    <col min="7950" max="7950" width="21.28515625" style="312" customWidth="1"/>
    <col min="7951" max="7951" width="16" style="312" customWidth="1"/>
    <col min="7952" max="7952" width="49" style="312" customWidth="1"/>
    <col min="7953" max="8196" width="11.5703125" style="312"/>
    <col min="8197" max="8197" width="1.7109375" style="312" customWidth="1"/>
    <col min="8198" max="8199" width="28.7109375" style="312" customWidth="1"/>
    <col min="8200" max="8200" width="22.85546875" style="312" customWidth="1"/>
    <col min="8201" max="8202" width="40.140625" style="312" customWidth="1"/>
    <col min="8203" max="8203" width="27.28515625" style="312" customWidth="1"/>
    <col min="8204" max="8204" width="20.7109375" style="312" customWidth="1"/>
    <col min="8205" max="8205" width="22.42578125" style="312" customWidth="1"/>
    <col min="8206" max="8206" width="21.28515625" style="312" customWidth="1"/>
    <col min="8207" max="8207" width="16" style="312" customWidth="1"/>
    <col min="8208" max="8208" width="49" style="312" customWidth="1"/>
    <col min="8209" max="8452" width="11.5703125" style="312"/>
    <col min="8453" max="8453" width="1.7109375" style="312" customWidth="1"/>
    <col min="8454" max="8455" width="28.7109375" style="312" customWidth="1"/>
    <col min="8456" max="8456" width="22.85546875" style="312" customWidth="1"/>
    <col min="8457" max="8458" width="40.140625" style="312" customWidth="1"/>
    <col min="8459" max="8459" width="27.28515625" style="312" customWidth="1"/>
    <col min="8460" max="8460" width="20.7109375" style="312" customWidth="1"/>
    <col min="8461" max="8461" width="22.42578125" style="312" customWidth="1"/>
    <col min="8462" max="8462" width="21.28515625" style="312" customWidth="1"/>
    <col min="8463" max="8463" width="16" style="312" customWidth="1"/>
    <col min="8464" max="8464" width="49" style="312" customWidth="1"/>
    <col min="8465" max="8708" width="11.5703125" style="312"/>
    <col min="8709" max="8709" width="1.7109375" style="312" customWidth="1"/>
    <col min="8710" max="8711" width="28.7109375" style="312" customWidth="1"/>
    <col min="8712" max="8712" width="22.85546875" style="312" customWidth="1"/>
    <col min="8713" max="8714" width="40.140625" style="312" customWidth="1"/>
    <col min="8715" max="8715" width="27.28515625" style="312" customWidth="1"/>
    <col min="8716" max="8716" width="20.7109375" style="312" customWidth="1"/>
    <col min="8717" max="8717" width="22.42578125" style="312" customWidth="1"/>
    <col min="8718" max="8718" width="21.28515625" style="312" customWidth="1"/>
    <col min="8719" max="8719" width="16" style="312" customWidth="1"/>
    <col min="8720" max="8720" width="49" style="312" customWidth="1"/>
    <col min="8721" max="8964" width="11.5703125" style="312"/>
    <col min="8965" max="8965" width="1.7109375" style="312" customWidth="1"/>
    <col min="8966" max="8967" width="28.7109375" style="312" customWidth="1"/>
    <col min="8968" max="8968" width="22.85546875" style="312" customWidth="1"/>
    <col min="8969" max="8970" width="40.140625" style="312" customWidth="1"/>
    <col min="8971" max="8971" width="27.28515625" style="312" customWidth="1"/>
    <col min="8972" max="8972" width="20.7109375" style="312" customWidth="1"/>
    <col min="8973" max="8973" width="22.42578125" style="312" customWidth="1"/>
    <col min="8974" max="8974" width="21.28515625" style="312" customWidth="1"/>
    <col min="8975" max="8975" width="16" style="312" customWidth="1"/>
    <col min="8976" max="8976" width="49" style="312" customWidth="1"/>
    <col min="8977" max="9220" width="11.5703125" style="312"/>
    <col min="9221" max="9221" width="1.7109375" style="312" customWidth="1"/>
    <col min="9222" max="9223" width="28.7109375" style="312" customWidth="1"/>
    <col min="9224" max="9224" width="22.85546875" style="312" customWidth="1"/>
    <col min="9225" max="9226" width="40.140625" style="312" customWidth="1"/>
    <col min="9227" max="9227" width="27.28515625" style="312" customWidth="1"/>
    <col min="9228" max="9228" width="20.7109375" style="312" customWidth="1"/>
    <col min="9229" max="9229" width="22.42578125" style="312" customWidth="1"/>
    <col min="9230" max="9230" width="21.28515625" style="312" customWidth="1"/>
    <col min="9231" max="9231" width="16" style="312" customWidth="1"/>
    <col min="9232" max="9232" width="49" style="312" customWidth="1"/>
    <col min="9233" max="9476" width="11.5703125" style="312"/>
    <col min="9477" max="9477" width="1.7109375" style="312" customWidth="1"/>
    <col min="9478" max="9479" width="28.7109375" style="312" customWidth="1"/>
    <col min="9480" max="9480" width="22.85546875" style="312" customWidth="1"/>
    <col min="9481" max="9482" width="40.140625" style="312" customWidth="1"/>
    <col min="9483" max="9483" width="27.28515625" style="312" customWidth="1"/>
    <col min="9484" max="9484" width="20.7109375" style="312" customWidth="1"/>
    <col min="9485" max="9485" width="22.42578125" style="312" customWidth="1"/>
    <col min="9486" max="9486" width="21.28515625" style="312" customWidth="1"/>
    <col min="9487" max="9487" width="16" style="312" customWidth="1"/>
    <col min="9488" max="9488" width="49" style="312" customWidth="1"/>
    <col min="9489" max="9732" width="11.5703125" style="312"/>
    <col min="9733" max="9733" width="1.7109375" style="312" customWidth="1"/>
    <col min="9734" max="9735" width="28.7109375" style="312" customWidth="1"/>
    <col min="9736" max="9736" width="22.85546875" style="312" customWidth="1"/>
    <col min="9737" max="9738" width="40.140625" style="312" customWidth="1"/>
    <col min="9739" max="9739" width="27.28515625" style="312" customWidth="1"/>
    <col min="9740" max="9740" width="20.7109375" style="312" customWidth="1"/>
    <col min="9741" max="9741" width="22.42578125" style="312" customWidth="1"/>
    <col min="9742" max="9742" width="21.28515625" style="312" customWidth="1"/>
    <col min="9743" max="9743" width="16" style="312" customWidth="1"/>
    <col min="9744" max="9744" width="49" style="312" customWidth="1"/>
    <col min="9745" max="9988" width="11.5703125" style="312"/>
    <col min="9989" max="9989" width="1.7109375" style="312" customWidth="1"/>
    <col min="9990" max="9991" width="28.7109375" style="312" customWidth="1"/>
    <col min="9992" max="9992" width="22.85546875" style="312" customWidth="1"/>
    <col min="9993" max="9994" width="40.140625" style="312" customWidth="1"/>
    <col min="9995" max="9995" width="27.28515625" style="312" customWidth="1"/>
    <col min="9996" max="9996" width="20.7109375" style="312" customWidth="1"/>
    <col min="9997" max="9997" width="22.42578125" style="312" customWidth="1"/>
    <col min="9998" max="9998" width="21.28515625" style="312" customWidth="1"/>
    <col min="9999" max="9999" width="16" style="312" customWidth="1"/>
    <col min="10000" max="10000" width="49" style="312" customWidth="1"/>
    <col min="10001" max="10244" width="11.5703125" style="312"/>
    <col min="10245" max="10245" width="1.7109375" style="312" customWidth="1"/>
    <col min="10246" max="10247" width="28.7109375" style="312" customWidth="1"/>
    <col min="10248" max="10248" width="22.85546875" style="312" customWidth="1"/>
    <col min="10249" max="10250" width="40.140625" style="312" customWidth="1"/>
    <col min="10251" max="10251" width="27.28515625" style="312" customWidth="1"/>
    <col min="10252" max="10252" width="20.7109375" style="312" customWidth="1"/>
    <col min="10253" max="10253" width="22.42578125" style="312" customWidth="1"/>
    <col min="10254" max="10254" width="21.28515625" style="312" customWidth="1"/>
    <col min="10255" max="10255" width="16" style="312" customWidth="1"/>
    <col min="10256" max="10256" width="49" style="312" customWidth="1"/>
    <col min="10257" max="10500" width="11.5703125" style="312"/>
    <col min="10501" max="10501" width="1.7109375" style="312" customWidth="1"/>
    <col min="10502" max="10503" width="28.7109375" style="312" customWidth="1"/>
    <col min="10504" max="10504" width="22.85546875" style="312" customWidth="1"/>
    <col min="10505" max="10506" width="40.140625" style="312" customWidth="1"/>
    <col min="10507" max="10507" width="27.28515625" style="312" customWidth="1"/>
    <col min="10508" max="10508" width="20.7109375" style="312" customWidth="1"/>
    <col min="10509" max="10509" width="22.42578125" style="312" customWidth="1"/>
    <col min="10510" max="10510" width="21.28515625" style="312" customWidth="1"/>
    <col min="10511" max="10511" width="16" style="312" customWidth="1"/>
    <col min="10512" max="10512" width="49" style="312" customWidth="1"/>
    <col min="10513" max="10756" width="11.5703125" style="312"/>
    <col min="10757" max="10757" width="1.7109375" style="312" customWidth="1"/>
    <col min="10758" max="10759" width="28.7109375" style="312" customWidth="1"/>
    <col min="10760" max="10760" width="22.85546875" style="312" customWidth="1"/>
    <col min="10761" max="10762" width="40.140625" style="312" customWidth="1"/>
    <col min="10763" max="10763" width="27.28515625" style="312" customWidth="1"/>
    <col min="10764" max="10764" width="20.7109375" style="312" customWidth="1"/>
    <col min="10765" max="10765" width="22.42578125" style="312" customWidth="1"/>
    <col min="10766" max="10766" width="21.28515625" style="312" customWidth="1"/>
    <col min="10767" max="10767" width="16" style="312" customWidth="1"/>
    <col min="10768" max="10768" width="49" style="312" customWidth="1"/>
    <col min="10769" max="11012" width="11.5703125" style="312"/>
    <col min="11013" max="11013" width="1.7109375" style="312" customWidth="1"/>
    <col min="11014" max="11015" width="28.7109375" style="312" customWidth="1"/>
    <col min="11016" max="11016" width="22.85546875" style="312" customWidth="1"/>
    <col min="11017" max="11018" width="40.140625" style="312" customWidth="1"/>
    <col min="11019" max="11019" width="27.28515625" style="312" customWidth="1"/>
    <col min="11020" max="11020" width="20.7109375" style="312" customWidth="1"/>
    <col min="11021" max="11021" width="22.42578125" style="312" customWidth="1"/>
    <col min="11022" max="11022" width="21.28515625" style="312" customWidth="1"/>
    <col min="11023" max="11023" width="16" style="312" customWidth="1"/>
    <col min="11024" max="11024" width="49" style="312" customWidth="1"/>
    <col min="11025" max="11268" width="11.5703125" style="312"/>
    <col min="11269" max="11269" width="1.7109375" style="312" customWidth="1"/>
    <col min="11270" max="11271" width="28.7109375" style="312" customWidth="1"/>
    <col min="11272" max="11272" width="22.85546875" style="312" customWidth="1"/>
    <col min="11273" max="11274" width="40.140625" style="312" customWidth="1"/>
    <col min="11275" max="11275" width="27.28515625" style="312" customWidth="1"/>
    <col min="11276" max="11276" width="20.7109375" style="312" customWidth="1"/>
    <col min="11277" max="11277" width="22.42578125" style="312" customWidth="1"/>
    <col min="11278" max="11278" width="21.28515625" style="312" customWidth="1"/>
    <col min="11279" max="11279" width="16" style="312" customWidth="1"/>
    <col min="11280" max="11280" width="49" style="312" customWidth="1"/>
    <col min="11281" max="11524" width="11.5703125" style="312"/>
    <col min="11525" max="11525" width="1.7109375" style="312" customWidth="1"/>
    <col min="11526" max="11527" width="28.7109375" style="312" customWidth="1"/>
    <col min="11528" max="11528" width="22.85546875" style="312" customWidth="1"/>
    <col min="11529" max="11530" width="40.140625" style="312" customWidth="1"/>
    <col min="11531" max="11531" width="27.28515625" style="312" customWidth="1"/>
    <col min="11532" max="11532" width="20.7109375" style="312" customWidth="1"/>
    <col min="11533" max="11533" width="22.42578125" style="312" customWidth="1"/>
    <col min="11534" max="11534" width="21.28515625" style="312" customWidth="1"/>
    <col min="11535" max="11535" width="16" style="312" customWidth="1"/>
    <col min="11536" max="11536" width="49" style="312" customWidth="1"/>
    <col min="11537" max="11780" width="11.5703125" style="312"/>
    <col min="11781" max="11781" width="1.7109375" style="312" customWidth="1"/>
    <col min="11782" max="11783" width="28.7109375" style="312" customWidth="1"/>
    <col min="11784" max="11784" width="22.85546875" style="312" customWidth="1"/>
    <col min="11785" max="11786" width="40.140625" style="312" customWidth="1"/>
    <col min="11787" max="11787" width="27.28515625" style="312" customWidth="1"/>
    <col min="11788" max="11788" width="20.7109375" style="312" customWidth="1"/>
    <col min="11789" max="11789" width="22.42578125" style="312" customWidth="1"/>
    <col min="11790" max="11790" width="21.28515625" style="312" customWidth="1"/>
    <col min="11791" max="11791" width="16" style="312" customWidth="1"/>
    <col min="11792" max="11792" width="49" style="312" customWidth="1"/>
    <col min="11793" max="12036" width="11.5703125" style="312"/>
    <col min="12037" max="12037" width="1.7109375" style="312" customWidth="1"/>
    <col min="12038" max="12039" width="28.7109375" style="312" customWidth="1"/>
    <col min="12040" max="12040" width="22.85546875" style="312" customWidth="1"/>
    <col min="12041" max="12042" width="40.140625" style="312" customWidth="1"/>
    <col min="12043" max="12043" width="27.28515625" style="312" customWidth="1"/>
    <col min="12044" max="12044" width="20.7109375" style="312" customWidth="1"/>
    <col min="12045" max="12045" width="22.42578125" style="312" customWidth="1"/>
    <col min="12046" max="12046" width="21.28515625" style="312" customWidth="1"/>
    <col min="12047" max="12047" width="16" style="312" customWidth="1"/>
    <col min="12048" max="12048" width="49" style="312" customWidth="1"/>
    <col min="12049" max="12292" width="11.5703125" style="312"/>
    <col min="12293" max="12293" width="1.7109375" style="312" customWidth="1"/>
    <col min="12294" max="12295" width="28.7109375" style="312" customWidth="1"/>
    <col min="12296" max="12296" width="22.85546875" style="312" customWidth="1"/>
    <col min="12297" max="12298" width="40.140625" style="312" customWidth="1"/>
    <col min="12299" max="12299" width="27.28515625" style="312" customWidth="1"/>
    <col min="12300" max="12300" width="20.7109375" style="312" customWidth="1"/>
    <col min="12301" max="12301" width="22.42578125" style="312" customWidth="1"/>
    <col min="12302" max="12302" width="21.28515625" style="312" customWidth="1"/>
    <col min="12303" max="12303" width="16" style="312" customWidth="1"/>
    <col min="12304" max="12304" width="49" style="312" customWidth="1"/>
    <col min="12305" max="12548" width="11.5703125" style="312"/>
    <col min="12549" max="12549" width="1.7109375" style="312" customWidth="1"/>
    <col min="12550" max="12551" width="28.7109375" style="312" customWidth="1"/>
    <col min="12552" max="12552" width="22.85546875" style="312" customWidth="1"/>
    <col min="12553" max="12554" width="40.140625" style="312" customWidth="1"/>
    <col min="12555" max="12555" width="27.28515625" style="312" customWidth="1"/>
    <col min="12556" max="12556" width="20.7109375" style="312" customWidth="1"/>
    <col min="12557" max="12557" width="22.42578125" style="312" customWidth="1"/>
    <col min="12558" max="12558" width="21.28515625" style="312" customWidth="1"/>
    <col min="12559" max="12559" width="16" style="312" customWidth="1"/>
    <col min="12560" max="12560" width="49" style="312" customWidth="1"/>
    <col min="12561" max="12804" width="11.5703125" style="312"/>
    <col min="12805" max="12805" width="1.7109375" style="312" customWidth="1"/>
    <col min="12806" max="12807" width="28.7109375" style="312" customWidth="1"/>
    <col min="12808" max="12808" width="22.85546875" style="312" customWidth="1"/>
    <col min="12809" max="12810" width="40.140625" style="312" customWidth="1"/>
    <col min="12811" max="12811" width="27.28515625" style="312" customWidth="1"/>
    <col min="12812" max="12812" width="20.7109375" style="312" customWidth="1"/>
    <col min="12813" max="12813" width="22.42578125" style="312" customWidth="1"/>
    <col min="12814" max="12814" width="21.28515625" style="312" customWidth="1"/>
    <col min="12815" max="12815" width="16" style="312" customWidth="1"/>
    <col min="12816" max="12816" width="49" style="312" customWidth="1"/>
    <col min="12817" max="13060" width="11.5703125" style="312"/>
    <col min="13061" max="13061" width="1.7109375" style="312" customWidth="1"/>
    <col min="13062" max="13063" width="28.7109375" style="312" customWidth="1"/>
    <col min="13064" max="13064" width="22.85546875" style="312" customWidth="1"/>
    <col min="13065" max="13066" width="40.140625" style="312" customWidth="1"/>
    <col min="13067" max="13067" width="27.28515625" style="312" customWidth="1"/>
    <col min="13068" max="13068" width="20.7109375" style="312" customWidth="1"/>
    <col min="13069" max="13069" width="22.42578125" style="312" customWidth="1"/>
    <col min="13070" max="13070" width="21.28515625" style="312" customWidth="1"/>
    <col min="13071" max="13071" width="16" style="312" customWidth="1"/>
    <col min="13072" max="13072" width="49" style="312" customWidth="1"/>
    <col min="13073" max="13316" width="11.5703125" style="312"/>
    <col min="13317" max="13317" width="1.7109375" style="312" customWidth="1"/>
    <col min="13318" max="13319" width="28.7109375" style="312" customWidth="1"/>
    <col min="13320" max="13320" width="22.85546875" style="312" customWidth="1"/>
    <col min="13321" max="13322" width="40.140625" style="312" customWidth="1"/>
    <col min="13323" max="13323" width="27.28515625" style="312" customWidth="1"/>
    <col min="13324" max="13324" width="20.7109375" style="312" customWidth="1"/>
    <col min="13325" max="13325" width="22.42578125" style="312" customWidth="1"/>
    <col min="13326" max="13326" width="21.28515625" style="312" customWidth="1"/>
    <col min="13327" max="13327" width="16" style="312" customWidth="1"/>
    <col min="13328" max="13328" width="49" style="312" customWidth="1"/>
    <col min="13329" max="13572" width="11.5703125" style="312"/>
    <col min="13573" max="13573" width="1.7109375" style="312" customWidth="1"/>
    <col min="13574" max="13575" width="28.7109375" style="312" customWidth="1"/>
    <col min="13576" max="13576" width="22.85546875" style="312" customWidth="1"/>
    <col min="13577" max="13578" width="40.140625" style="312" customWidth="1"/>
    <col min="13579" max="13579" width="27.28515625" style="312" customWidth="1"/>
    <col min="13580" max="13580" width="20.7109375" style="312" customWidth="1"/>
    <col min="13581" max="13581" width="22.42578125" style="312" customWidth="1"/>
    <col min="13582" max="13582" width="21.28515625" style="312" customWidth="1"/>
    <col min="13583" max="13583" width="16" style="312" customWidth="1"/>
    <col min="13584" max="13584" width="49" style="312" customWidth="1"/>
    <col min="13585" max="13828" width="11.5703125" style="312"/>
    <col min="13829" max="13829" width="1.7109375" style="312" customWidth="1"/>
    <col min="13830" max="13831" width="28.7109375" style="312" customWidth="1"/>
    <col min="13832" max="13832" width="22.85546875" style="312" customWidth="1"/>
    <col min="13833" max="13834" width="40.140625" style="312" customWidth="1"/>
    <col min="13835" max="13835" width="27.28515625" style="312" customWidth="1"/>
    <col min="13836" max="13836" width="20.7109375" style="312" customWidth="1"/>
    <col min="13837" max="13837" width="22.42578125" style="312" customWidth="1"/>
    <col min="13838" max="13838" width="21.28515625" style="312" customWidth="1"/>
    <col min="13839" max="13839" width="16" style="312" customWidth="1"/>
    <col min="13840" max="13840" width="49" style="312" customWidth="1"/>
    <col min="13841" max="14084" width="11.5703125" style="312"/>
    <col min="14085" max="14085" width="1.7109375" style="312" customWidth="1"/>
    <col min="14086" max="14087" width="28.7109375" style="312" customWidth="1"/>
    <col min="14088" max="14088" width="22.85546875" style="312" customWidth="1"/>
    <col min="14089" max="14090" width="40.140625" style="312" customWidth="1"/>
    <col min="14091" max="14091" width="27.28515625" style="312" customWidth="1"/>
    <col min="14092" max="14092" width="20.7109375" style="312" customWidth="1"/>
    <col min="14093" max="14093" width="22.42578125" style="312" customWidth="1"/>
    <col min="14094" max="14094" width="21.28515625" style="312" customWidth="1"/>
    <col min="14095" max="14095" width="16" style="312" customWidth="1"/>
    <col min="14096" max="14096" width="49" style="312" customWidth="1"/>
    <col min="14097" max="14340" width="11.5703125" style="312"/>
    <col min="14341" max="14341" width="1.7109375" style="312" customWidth="1"/>
    <col min="14342" max="14343" width="28.7109375" style="312" customWidth="1"/>
    <col min="14344" max="14344" width="22.85546875" style="312" customWidth="1"/>
    <col min="14345" max="14346" width="40.140625" style="312" customWidth="1"/>
    <col min="14347" max="14347" width="27.28515625" style="312" customWidth="1"/>
    <col min="14348" max="14348" width="20.7109375" style="312" customWidth="1"/>
    <col min="14349" max="14349" width="22.42578125" style="312" customWidth="1"/>
    <col min="14350" max="14350" width="21.28515625" style="312" customWidth="1"/>
    <col min="14351" max="14351" width="16" style="312" customWidth="1"/>
    <col min="14352" max="14352" width="49" style="312" customWidth="1"/>
    <col min="14353" max="14596" width="11.5703125" style="312"/>
    <col min="14597" max="14597" width="1.7109375" style="312" customWidth="1"/>
    <col min="14598" max="14599" width="28.7109375" style="312" customWidth="1"/>
    <col min="14600" max="14600" width="22.85546875" style="312" customWidth="1"/>
    <col min="14601" max="14602" width="40.140625" style="312" customWidth="1"/>
    <col min="14603" max="14603" width="27.28515625" style="312" customWidth="1"/>
    <col min="14604" max="14604" width="20.7109375" style="312" customWidth="1"/>
    <col min="14605" max="14605" width="22.42578125" style="312" customWidth="1"/>
    <col min="14606" max="14606" width="21.28515625" style="312" customWidth="1"/>
    <col min="14607" max="14607" width="16" style="312" customWidth="1"/>
    <col min="14608" max="14608" width="49" style="312" customWidth="1"/>
    <col min="14609" max="14852" width="11.5703125" style="312"/>
    <col min="14853" max="14853" width="1.7109375" style="312" customWidth="1"/>
    <col min="14854" max="14855" width="28.7109375" style="312" customWidth="1"/>
    <col min="14856" max="14856" width="22.85546875" style="312" customWidth="1"/>
    <col min="14857" max="14858" width="40.140625" style="312" customWidth="1"/>
    <col min="14859" max="14859" width="27.28515625" style="312" customWidth="1"/>
    <col min="14860" max="14860" width="20.7109375" style="312" customWidth="1"/>
    <col min="14861" max="14861" width="22.42578125" style="312" customWidth="1"/>
    <col min="14862" max="14862" width="21.28515625" style="312" customWidth="1"/>
    <col min="14863" max="14863" width="16" style="312" customWidth="1"/>
    <col min="14864" max="14864" width="49" style="312" customWidth="1"/>
    <col min="14865" max="15108" width="11.5703125" style="312"/>
    <col min="15109" max="15109" width="1.7109375" style="312" customWidth="1"/>
    <col min="15110" max="15111" width="28.7109375" style="312" customWidth="1"/>
    <col min="15112" max="15112" width="22.85546875" style="312" customWidth="1"/>
    <col min="15113" max="15114" width="40.140625" style="312" customWidth="1"/>
    <col min="15115" max="15115" width="27.28515625" style="312" customWidth="1"/>
    <col min="15116" max="15116" width="20.7109375" style="312" customWidth="1"/>
    <col min="15117" max="15117" width="22.42578125" style="312" customWidth="1"/>
    <col min="15118" max="15118" width="21.28515625" style="312" customWidth="1"/>
    <col min="15119" max="15119" width="16" style="312" customWidth="1"/>
    <col min="15120" max="15120" width="49" style="312" customWidth="1"/>
    <col min="15121" max="15364" width="11.5703125" style="312"/>
    <col min="15365" max="15365" width="1.7109375" style="312" customWidth="1"/>
    <col min="15366" max="15367" width="28.7109375" style="312" customWidth="1"/>
    <col min="15368" max="15368" width="22.85546875" style="312" customWidth="1"/>
    <col min="15369" max="15370" width="40.140625" style="312" customWidth="1"/>
    <col min="15371" max="15371" width="27.28515625" style="312" customWidth="1"/>
    <col min="15372" max="15372" width="20.7109375" style="312" customWidth="1"/>
    <col min="15373" max="15373" width="22.42578125" style="312" customWidth="1"/>
    <col min="15374" max="15374" width="21.28515625" style="312" customWidth="1"/>
    <col min="15375" max="15375" width="16" style="312" customWidth="1"/>
    <col min="15376" max="15376" width="49" style="312" customWidth="1"/>
    <col min="15377" max="15620" width="11.5703125" style="312"/>
    <col min="15621" max="15621" width="1.7109375" style="312" customWidth="1"/>
    <col min="15622" max="15623" width="28.7109375" style="312" customWidth="1"/>
    <col min="15624" max="15624" width="22.85546875" style="312" customWidth="1"/>
    <col min="15625" max="15626" width="40.140625" style="312" customWidth="1"/>
    <col min="15627" max="15627" width="27.28515625" style="312" customWidth="1"/>
    <col min="15628" max="15628" width="20.7109375" style="312" customWidth="1"/>
    <col min="15629" max="15629" width="22.42578125" style="312" customWidth="1"/>
    <col min="15630" max="15630" width="21.28515625" style="312" customWidth="1"/>
    <col min="15631" max="15631" width="16" style="312" customWidth="1"/>
    <col min="15632" max="15632" width="49" style="312" customWidth="1"/>
    <col min="15633" max="15876" width="11.5703125" style="312"/>
    <col min="15877" max="15877" width="1.7109375" style="312" customWidth="1"/>
    <col min="15878" max="15879" width="28.7109375" style="312" customWidth="1"/>
    <col min="15880" max="15880" width="22.85546875" style="312" customWidth="1"/>
    <col min="15881" max="15882" width="40.140625" style="312" customWidth="1"/>
    <col min="15883" max="15883" width="27.28515625" style="312" customWidth="1"/>
    <col min="15884" max="15884" width="20.7109375" style="312" customWidth="1"/>
    <col min="15885" max="15885" width="22.42578125" style="312" customWidth="1"/>
    <col min="15886" max="15886" width="21.28515625" style="312" customWidth="1"/>
    <col min="15887" max="15887" width="16" style="312" customWidth="1"/>
    <col min="15888" max="15888" width="49" style="312" customWidth="1"/>
    <col min="15889" max="16132" width="11.5703125" style="312"/>
    <col min="16133" max="16133" width="1.7109375" style="312" customWidth="1"/>
    <col min="16134" max="16135" width="28.7109375" style="312" customWidth="1"/>
    <col min="16136" max="16136" width="22.85546875" style="312" customWidth="1"/>
    <col min="16137" max="16138" width="40.140625" style="312" customWidth="1"/>
    <col min="16139" max="16139" width="27.28515625" style="312" customWidth="1"/>
    <col min="16140" max="16140" width="20.7109375" style="312" customWidth="1"/>
    <col min="16141" max="16141" width="22.42578125" style="312" customWidth="1"/>
    <col min="16142" max="16142" width="21.28515625" style="312" customWidth="1"/>
    <col min="16143" max="16143" width="16" style="312" customWidth="1"/>
    <col min="16144" max="16144" width="49" style="312" customWidth="1"/>
    <col min="16145" max="16384" width="11.5703125" style="312"/>
  </cols>
  <sheetData>
    <row r="1" spans="1:31" s="312" customFormat="1" ht="66.75" customHeight="1" x14ac:dyDescent="0.25">
      <c r="B1" s="772" t="s">
        <v>753</v>
      </c>
      <c r="C1" s="772"/>
      <c r="D1" s="772"/>
      <c r="E1" s="772"/>
      <c r="F1" s="772"/>
      <c r="G1" s="773"/>
      <c r="H1" s="774"/>
      <c r="I1" s="774"/>
      <c r="J1" s="774"/>
      <c r="K1" s="774"/>
      <c r="L1" s="774"/>
      <c r="M1" s="774"/>
    </row>
    <row r="2" spans="1:31" s="312" customFormat="1" ht="36" customHeight="1" x14ac:dyDescent="0.25">
      <c r="A2" s="310"/>
      <c r="B2" s="489" t="s">
        <v>1</v>
      </c>
      <c r="C2" s="489" t="s">
        <v>5</v>
      </c>
      <c r="D2" s="489" t="s">
        <v>2</v>
      </c>
      <c r="E2" s="489" t="s">
        <v>6</v>
      </c>
      <c r="F2" s="490" t="s">
        <v>3</v>
      </c>
      <c r="G2" s="489" t="s">
        <v>8</v>
      </c>
      <c r="H2" s="491" t="s">
        <v>852</v>
      </c>
      <c r="I2" s="491"/>
      <c r="J2" s="491"/>
      <c r="K2" s="491"/>
      <c r="L2" s="491"/>
      <c r="M2" s="491"/>
      <c r="N2" s="491" t="s">
        <v>363</v>
      </c>
      <c r="O2" s="491"/>
      <c r="P2" s="491"/>
      <c r="Q2" s="491" t="s">
        <v>855</v>
      </c>
      <c r="R2" s="491"/>
      <c r="S2" s="491"/>
      <c r="T2" s="491"/>
      <c r="U2" s="491"/>
      <c r="V2" s="491"/>
      <c r="W2" s="491" t="s">
        <v>856</v>
      </c>
      <c r="X2" s="491"/>
      <c r="Y2" s="491"/>
      <c r="Z2" s="491" t="s">
        <v>1055</v>
      </c>
      <c r="AA2" s="491"/>
      <c r="AB2" s="491"/>
      <c r="AC2" s="491" t="s">
        <v>1412</v>
      </c>
      <c r="AD2" s="491"/>
      <c r="AE2" s="491"/>
    </row>
    <row r="3" spans="1:31" s="312" customFormat="1" ht="15.75" customHeight="1" x14ac:dyDescent="0.25">
      <c r="A3" s="310"/>
      <c r="B3" s="489"/>
      <c r="C3" s="489"/>
      <c r="D3" s="489"/>
      <c r="E3" s="489"/>
      <c r="F3" s="490"/>
      <c r="G3" s="489"/>
      <c r="H3" s="491"/>
      <c r="I3" s="491"/>
      <c r="J3" s="491"/>
      <c r="K3" s="491"/>
      <c r="L3" s="491"/>
      <c r="M3" s="491"/>
      <c r="N3" s="491"/>
      <c r="O3" s="491"/>
      <c r="P3" s="491"/>
      <c r="Q3" s="491"/>
      <c r="R3" s="491"/>
      <c r="S3" s="491"/>
      <c r="T3" s="491"/>
      <c r="U3" s="491"/>
      <c r="V3" s="491"/>
      <c r="W3" s="491"/>
      <c r="X3" s="491"/>
      <c r="Y3" s="491"/>
      <c r="Z3" s="491"/>
      <c r="AA3" s="491"/>
      <c r="AB3" s="491"/>
      <c r="AC3" s="491"/>
      <c r="AD3" s="491"/>
      <c r="AE3" s="491"/>
    </row>
    <row r="4" spans="1:31" s="312" customFormat="1" ht="55.5" customHeight="1" x14ac:dyDescent="0.25">
      <c r="A4" s="310"/>
      <c r="B4" s="489"/>
      <c r="C4" s="489"/>
      <c r="D4" s="489"/>
      <c r="E4" s="489"/>
      <c r="F4" s="408" t="s">
        <v>364</v>
      </c>
      <c r="G4" s="493" t="s">
        <v>4</v>
      </c>
      <c r="H4" s="493" t="s">
        <v>10</v>
      </c>
      <c r="I4" s="493" t="s">
        <v>365</v>
      </c>
      <c r="J4" s="493" t="s">
        <v>366</v>
      </c>
      <c r="K4" s="493" t="s">
        <v>367</v>
      </c>
      <c r="L4" s="407" t="s">
        <v>11</v>
      </c>
      <c r="M4" s="407" t="s">
        <v>12</v>
      </c>
      <c r="N4" s="775" t="s">
        <v>368</v>
      </c>
      <c r="O4" s="775" t="s">
        <v>369</v>
      </c>
      <c r="P4" s="775" t="s">
        <v>735</v>
      </c>
      <c r="Q4" s="493" t="s">
        <v>10</v>
      </c>
      <c r="R4" s="493" t="s">
        <v>365</v>
      </c>
      <c r="S4" s="493" t="s">
        <v>366</v>
      </c>
      <c r="T4" s="493" t="s">
        <v>367</v>
      </c>
      <c r="U4" s="407" t="s">
        <v>11</v>
      </c>
      <c r="V4" s="407" t="s">
        <v>12</v>
      </c>
      <c r="W4" s="775" t="s">
        <v>368</v>
      </c>
      <c r="X4" s="775" t="s">
        <v>369</v>
      </c>
      <c r="Y4" s="775" t="s">
        <v>189</v>
      </c>
      <c r="Z4" s="775" t="s">
        <v>368</v>
      </c>
      <c r="AA4" s="775" t="s">
        <v>369</v>
      </c>
      <c r="AB4" s="775" t="s">
        <v>189</v>
      </c>
      <c r="AC4" s="775" t="s">
        <v>368</v>
      </c>
      <c r="AD4" s="775" t="s">
        <v>369</v>
      </c>
      <c r="AE4" s="775" t="s">
        <v>189</v>
      </c>
    </row>
    <row r="5" spans="1:31" s="312" customFormat="1" ht="105.75" customHeight="1" x14ac:dyDescent="0.25">
      <c r="A5" s="310"/>
      <c r="B5" s="332" t="s">
        <v>754</v>
      </c>
      <c r="C5" s="133" t="s">
        <v>755</v>
      </c>
      <c r="D5" s="310" t="s">
        <v>125</v>
      </c>
      <c r="E5" s="134">
        <v>6410000000</v>
      </c>
      <c r="F5" s="310" t="s">
        <v>0</v>
      </c>
      <c r="G5" s="763" t="s">
        <v>578</v>
      </c>
      <c r="H5" s="764" t="s">
        <v>756</v>
      </c>
      <c r="I5" s="764" t="s">
        <v>756</v>
      </c>
      <c r="J5" s="765" t="s">
        <v>204</v>
      </c>
      <c r="K5" s="764" t="s">
        <v>756</v>
      </c>
      <c r="L5" s="765">
        <v>42767</v>
      </c>
      <c r="M5" s="765">
        <v>43100</v>
      </c>
      <c r="N5" s="764" t="s">
        <v>757</v>
      </c>
      <c r="O5" s="766" t="s">
        <v>758</v>
      </c>
      <c r="P5" s="767"/>
      <c r="Q5" s="764" t="s">
        <v>756</v>
      </c>
      <c r="R5" s="764" t="s">
        <v>756</v>
      </c>
      <c r="S5" s="765" t="s">
        <v>204</v>
      </c>
      <c r="T5" s="764" t="s">
        <v>756</v>
      </c>
      <c r="U5" s="765">
        <v>42767</v>
      </c>
      <c r="V5" s="765">
        <v>43100</v>
      </c>
      <c r="W5" s="764"/>
      <c r="X5" s="766"/>
      <c r="Y5" s="767"/>
      <c r="Z5" s="764"/>
      <c r="AA5" s="766" t="s">
        <v>1167</v>
      </c>
      <c r="AB5" s="767"/>
      <c r="AC5" s="764"/>
      <c r="AD5" s="766" t="s">
        <v>1167</v>
      </c>
      <c r="AE5" s="767"/>
    </row>
    <row r="6" spans="1:31" s="312" customFormat="1" ht="117.75" customHeight="1" x14ac:dyDescent="0.25">
      <c r="A6" s="310"/>
      <c r="B6" s="332"/>
      <c r="C6" s="133" t="s">
        <v>759</v>
      </c>
      <c r="D6" s="310" t="s">
        <v>125</v>
      </c>
      <c r="E6" s="134">
        <v>490000000</v>
      </c>
      <c r="F6" s="310" t="s">
        <v>0</v>
      </c>
      <c r="G6" s="763" t="s">
        <v>578</v>
      </c>
      <c r="H6" s="764">
        <v>42794</v>
      </c>
      <c r="I6" s="764">
        <v>42809</v>
      </c>
      <c r="J6" s="765" t="s">
        <v>204</v>
      </c>
      <c r="K6" s="764">
        <v>42946</v>
      </c>
      <c r="L6" s="765">
        <v>42767</v>
      </c>
      <c r="M6" s="765">
        <v>43100</v>
      </c>
      <c r="N6" s="764" t="s">
        <v>757</v>
      </c>
      <c r="O6" s="766" t="s">
        <v>760</v>
      </c>
      <c r="P6" s="766" t="s">
        <v>761</v>
      </c>
      <c r="Q6" s="764">
        <v>42794</v>
      </c>
      <c r="R6" s="764">
        <v>42809</v>
      </c>
      <c r="S6" s="765" t="s">
        <v>204</v>
      </c>
      <c r="T6" s="764">
        <v>42946</v>
      </c>
      <c r="U6" s="765">
        <v>42767</v>
      </c>
      <c r="V6" s="765">
        <v>43100</v>
      </c>
      <c r="W6" s="764" t="s">
        <v>865</v>
      </c>
      <c r="X6" s="766" t="s">
        <v>866</v>
      </c>
      <c r="Y6" s="766"/>
      <c r="Z6" s="764"/>
      <c r="AA6" s="766" t="s">
        <v>1168</v>
      </c>
      <c r="AB6" s="766"/>
      <c r="AC6" s="764"/>
      <c r="AD6" s="766" t="s">
        <v>1168</v>
      </c>
      <c r="AE6" s="766"/>
    </row>
    <row r="7" spans="1:31" s="312" customFormat="1" ht="95.25" customHeight="1" x14ac:dyDescent="0.25">
      <c r="A7" s="310"/>
      <c r="B7" s="332"/>
      <c r="C7" s="133" t="s">
        <v>762</v>
      </c>
      <c r="D7" s="310" t="s">
        <v>125</v>
      </c>
      <c r="E7" s="768">
        <v>3883030390</v>
      </c>
      <c r="F7" s="763" t="s">
        <v>0</v>
      </c>
      <c r="G7" s="763" t="s">
        <v>578</v>
      </c>
      <c r="H7" s="769">
        <v>42766</v>
      </c>
      <c r="I7" s="769">
        <v>42822</v>
      </c>
      <c r="J7" s="547">
        <v>42850</v>
      </c>
      <c r="K7" s="769">
        <v>42885</v>
      </c>
      <c r="L7" s="769">
        <v>42916</v>
      </c>
      <c r="M7" s="769">
        <v>43100</v>
      </c>
      <c r="N7" s="764" t="s">
        <v>757</v>
      </c>
      <c r="O7" s="770" t="s">
        <v>763</v>
      </c>
      <c r="P7" s="766" t="s">
        <v>764</v>
      </c>
      <c r="Q7" s="769">
        <v>42766</v>
      </c>
      <c r="R7" s="769">
        <v>42822</v>
      </c>
      <c r="S7" s="547">
        <v>42850</v>
      </c>
      <c r="T7" s="769" t="s">
        <v>625</v>
      </c>
      <c r="U7" s="769" t="s">
        <v>626</v>
      </c>
      <c r="V7" s="769">
        <v>43100</v>
      </c>
      <c r="W7" s="764" t="s">
        <v>476</v>
      </c>
      <c r="X7" s="770" t="s">
        <v>864</v>
      </c>
      <c r="Y7" s="766"/>
      <c r="Z7" s="764" t="s">
        <v>476</v>
      </c>
      <c r="AA7" s="770" t="s">
        <v>1173</v>
      </c>
      <c r="AB7" s="766"/>
      <c r="AC7" s="764" t="s">
        <v>476</v>
      </c>
      <c r="AD7" s="770" t="s">
        <v>1173</v>
      </c>
      <c r="AE7" s="766"/>
    </row>
    <row r="8" spans="1:31" s="312" customFormat="1" ht="164.25" customHeight="1" x14ac:dyDescent="0.25">
      <c r="A8" s="310"/>
      <c r="B8" s="332"/>
      <c r="C8" s="133" t="s">
        <v>765</v>
      </c>
      <c r="D8" s="310" t="s">
        <v>125</v>
      </c>
      <c r="E8" s="134">
        <v>649528929</v>
      </c>
      <c r="F8" s="763" t="s">
        <v>19</v>
      </c>
      <c r="G8" s="763" t="s">
        <v>578</v>
      </c>
      <c r="H8" s="769">
        <v>42786</v>
      </c>
      <c r="I8" s="769">
        <v>42935</v>
      </c>
      <c r="J8" s="547">
        <v>42946</v>
      </c>
      <c r="K8" s="769">
        <v>42977</v>
      </c>
      <c r="L8" s="769">
        <v>43007</v>
      </c>
      <c r="M8" s="360">
        <v>2018</v>
      </c>
      <c r="N8" s="764" t="s">
        <v>757</v>
      </c>
      <c r="O8" s="770" t="s">
        <v>766</v>
      </c>
      <c r="P8" s="766" t="s">
        <v>767</v>
      </c>
      <c r="Q8" s="769">
        <v>42786</v>
      </c>
      <c r="R8" s="769">
        <v>42935</v>
      </c>
      <c r="S8" s="547" t="s">
        <v>628</v>
      </c>
      <c r="T8" s="769"/>
      <c r="U8" s="769"/>
      <c r="V8" s="360">
        <v>2018</v>
      </c>
      <c r="W8" s="764" t="s">
        <v>204</v>
      </c>
      <c r="X8" s="770" t="s">
        <v>1045</v>
      </c>
      <c r="Y8" s="766"/>
      <c r="Z8" s="764" t="s">
        <v>506</v>
      </c>
      <c r="AA8" s="770" t="s">
        <v>1169</v>
      </c>
      <c r="AB8" s="766" t="s">
        <v>1171</v>
      </c>
      <c r="AC8" s="764" t="s">
        <v>506</v>
      </c>
      <c r="AD8" s="770" t="s">
        <v>1169</v>
      </c>
      <c r="AE8" s="766" t="s">
        <v>1171</v>
      </c>
    </row>
    <row r="9" spans="1:31" s="312" customFormat="1" ht="105" x14ac:dyDescent="0.25">
      <c r="A9" s="310"/>
      <c r="B9" s="332"/>
      <c r="C9" s="133" t="s">
        <v>768</v>
      </c>
      <c r="D9" s="310" t="s">
        <v>125</v>
      </c>
      <c r="E9" s="134">
        <v>649528930</v>
      </c>
      <c r="F9" s="763" t="s">
        <v>19</v>
      </c>
      <c r="G9" s="763" t="s">
        <v>578</v>
      </c>
      <c r="H9" s="769">
        <v>42786</v>
      </c>
      <c r="I9" s="769">
        <v>42935</v>
      </c>
      <c r="J9" s="547">
        <v>42946</v>
      </c>
      <c r="K9" s="769">
        <v>42977</v>
      </c>
      <c r="L9" s="769">
        <v>43003</v>
      </c>
      <c r="M9" s="360">
        <v>2018</v>
      </c>
      <c r="N9" s="764" t="s">
        <v>757</v>
      </c>
      <c r="O9" s="770" t="s">
        <v>766</v>
      </c>
      <c r="P9" s="766" t="s">
        <v>767</v>
      </c>
      <c r="Q9" s="769">
        <v>42786</v>
      </c>
      <c r="R9" s="769">
        <v>42935</v>
      </c>
      <c r="S9" s="547" t="s">
        <v>628</v>
      </c>
      <c r="T9" s="769"/>
      <c r="U9" s="769"/>
      <c r="V9" s="360">
        <v>2018</v>
      </c>
      <c r="W9" s="764" t="s">
        <v>204</v>
      </c>
      <c r="X9" s="770" t="s">
        <v>1045</v>
      </c>
      <c r="Y9" s="766"/>
      <c r="Z9" s="764" t="s">
        <v>506</v>
      </c>
      <c r="AA9" s="770" t="s">
        <v>1170</v>
      </c>
      <c r="AB9" s="766"/>
      <c r="AC9" s="764" t="s">
        <v>506</v>
      </c>
      <c r="AD9" s="770" t="s">
        <v>1170</v>
      </c>
      <c r="AE9" s="766"/>
    </row>
    <row r="10" spans="1:31" s="312" customFormat="1" ht="99" customHeight="1" thickBot="1" x14ac:dyDescent="0.3">
      <c r="A10" s="310"/>
      <c r="B10" s="332"/>
      <c r="C10" s="133" t="s">
        <v>769</v>
      </c>
      <c r="D10" s="310" t="s">
        <v>125</v>
      </c>
      <c r="E10" s="134">
        <v>3317911751</v>
      </c>
      <c r="F10" s="763" t="s">
        <v>0</v>
      </c>
      <c r="G10" s="763" t="s">
        <v>578</v>
      </c>
      <c r="H10" s="769">
        <v>42766</v>
      </c>
      <c r="I10" s="769">
        <v>42822</v>
      </c>
      <c r="J10" s="547">
        <v>42850</v>
      </c>
      <c r="K10" s="769">
        <v>42977</v>
      </c>
      <c r="L10" s="769">
        <v>42916</v>
      </c>
      <c r="M10" s="769">
        <v>43100</v>
      </c>
      <c r="N10" s="764" t="s">
        <v>757</v>
      </c>
      <c r="O10" s="770" t="s">
        <v>763</v>
      </c>
      <c r="P10" s="766"/>
      <c r="Q10" s="769">
        <v>42766</v>
      </c>
      <c r="R10" s="769">
        <v>42822</v>
      </c>
      <c r="S10" s="547">
        <v>42850</v>
      </c>
      <c r="T10" s="769">
        <v>42977</v>
      </c>
      <c r="U10" s="769">
        <v>42977</v>
      </c>
      <c r="V10" s="769">
        <v>43100</v>
      </c>
      <c r="W10" s="764" t="s">
        <v>476</v>
      </c>
      <c r="X10" s="770" t="s">
        <v>864</v>
      </c>
      <c r="Y10" s="766"/>
      <c r="Z10" s="764" t="s">
        <v>476</v>
      </c>
      <c r="AA10" s="770" t="s">
        <v>1172</v>
      </c>
      <c r="AB10" s="766"/>
      <c r="AC10" s="764" t="s">
        <v>476</v>
      </c>
      <c r="AD10" s="770" t="s">
        <v>1172</v>
      </c>
      <c r="AE10" s="766"/>
    </row>
    <row r="11" spans="1:31" s="312" customFormat="1" ht="15.75" thickBot="1" x14ac:dyDescent="0.3">
      <c r="A11" s="310"/>
      <c r="B11" s="200" t="s">
        <v>770</v>
      </c>
      <c r="C11" s="200"/>
      <c r="D11" s="200"/>
      <c r="E11" s="135">
        <f>SUM(E5:E10)</f>
        <v>15400000000</v>
      </c>
      <c r="F11" s="242"/>
      <c r="G11" s="242"/>
      <c r="H11" s="242"/>
      <c r="I11" s="242"/>
      <c r="J11" s="242"/>
      <c r="K11" s="242"/>
      <c r="L11" s="242"/>
      <c r="M11" s="242"/>
      <c r="N11" s="242"/>
      <c r="O11" s="242"/>
      <c r="P11" s="242"/>
      <c r="W11" s="339">
        <f>3/3</f>
        <v>1</v>
      </c>
      <c r="Z11" s="339">
        <f>AA13/Z13</f>
        <v>0.6</v>
      </c>
      <c r="AC11" s="339">
        <v>0.96899999999999997</v>
      </c>
    </row>
    <row r="12" spans="1:31" s="312" customFormat="1" ht="32.25" customHeight="1" x14ac:dyDescent="0.25">
      <c r="H12" s="344"/>
      <c r="I12" s="344"/>
      <c r="J12" s="344"/>
      <c r="K12" s="344"/>
      <c r="L12" s="344"/>
      <c r="M12" s="337" t="s">
        <v>115</v>
      </c>
      <c r="N12" s="338"/>
      <c r="O12" s="339">
        <f>O15/N15</f>
        <v>1</v>
      </c>
      <c r="W12" s="328" t="s">
        <v>116</v>
      </c>
      <c r="X12" s="328" t="s">
        <v>109</v>
      </c>
      <c r="Y12" s="328" t="s">
        <v>110</v>
      </c>
      <c r="Z12" s="328" t="s">
        <v>116</v>
      </c>
      <c r="AA12" s="328" t="s">
        <v>109</v>
      </c>
      <c r="AB12" s="328" t="s">
        <v>110</v>
      </c>
      <c r="AC12" s="328" t="s">
        <v>116</v>
      </c>
      <c r="AD12" s="328" t="s">
        <v>109</v>
      </c>
      <c r="AE12" s="328" t="s">
        <v>110</v>
      </c>
    </row>
    <row r="13" spans="1:31" s="312" customFormat="1" ht="15.75" thickBot="1" x14ac:dyDescent="0.3">
      <c r="H13" s="344"/>
      <c r="I13" s="344"/>
      <c r="J13" s="344"/>
      <c r="K13" s="344"/>
      <c r="L13" s="344"/>
      <c r="M13" s="344"/>
      <c r="W13" s="116">
        <v>3</v>
      </c>
      <c r="X13" s="116">
        <v>3</v>
      </c>
      <c r="Y13" s="116">
        <v>0</v>
      </c>
      <c r="Z13" s="116">
        <v>5</v>
      </c>
      <c r="AA13" s="116">
        <v>3</v>
      </c>
      <c r="AB13" s="116">
        <v>2</v>
      </c>
      <c r="AC13" s="116">
        <v>5</v>
      </c>
      <c r="AD13" s="116">
        <v>3</v>
      </c>
      <c r="AE13" s="116">
        <v>2</v>
      </c>
    </row>
    <row r="14" spans="1:31" s="312" customFormat="1" ht="38.25" customHeight="1" x14ac:dyDescent="0.25">
      <c r="E14" s="771">
        <f>E7-3882613000</f>
        <v>417390</v>
      </c>
      <c r="H14" s="344"/>
      <c r="I14" s="344"/>
      <c r="J14" s="344"/>
      <c r="K14" s="344"/>
      <c r="L14" s="344"/>
      <c r="M14" s="344"/>
      <c r="N14" s="328" t="s">
        <v>116</v>
      </c>
      <c r="O14" s="328" t="s">
        <v>109</v>
      </c>
      <c r="P14" s="328" t="s">
        <v>110</v>
      </c>
    </row>
    <row r="15" spans="1:31" s="312" customFormat="1" x14ac:dyDescent="0.25">
      <c r="H15" s="344"/>
      <c r="I15" s="344"/>
      <c r="J15" s="344"/>
      <c r="K15" s="344"/>
      <c r="L15" s="344"/>
      <c r="M15" s="344"/>
      <c r="N15" s="116">
        <v>6</v>
      </c>
      <c r="O15" s="116">
        <v>6</v>
      </c>
      <c r="P15" s="116">
        <v>0</v>
      </c>
    </row>
  </sheetData>
  <dataConsolidate/>
  <mergeCells count="16">
    <mergeCell ref="AC2:AE3"/>
    <mergeCell ref="Z2:AB3"/>
    <mergeCell ref="Q2:V3"/>
    <mergeCell ref="W2:Y3"/>
    <mergeCell ref="M12:N12"/>
    <mergeCell ref="B1:F1"/>
    <mergeCell ref="B2:B4"/>
    <mergeCell ref="C2:C4"/>
    <mergeCell ref="D2:D4"/>
    <mergeCell ref="E2:E4"/>
    <mergeCell ref="F2:F3"/>
    <mergeCell ref="G2:G3"/>
    <mergeCell ref="H2:M3"/>
    <mergeCell ref="N2:P3"/>
    <mergeCell ref="B5:B10"/>
    <mergeCell ref="F11:P11"/>
  </mergeCells>
  <pageMargins left="0.7" right="0.7" top="0.75" bottom="0.75" header="0.3" footer="0.3"/>
  <pageSetup scale="5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[11]Hoja2!#REF!</xm:f>
          </x14:formula1>
          <xm:sqref>B5 F5</xm:sqref>
        </x14:dataValidation>
        <x14:dataValidation type="list" allowBlank="1" showInputMessage="1" showErrorMessage="1">
          <x14:formula1>
            <xm:f>[12]Hoja2!#REF!</xm:f>
          </x14:formula1>
          <xm:sqref>F6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4"/>
  </sheetPr>
  <dimension ref="B2:AA49"/>
  <sheetViews>
    <sheetView zoomScale="70" zoomScaleNormal="70" workbookViewId="0">
      <pane xSplit="1" ySplit="5" topLeftCell="U6" activePane="bottomRight" state="frozen"/>
      <selection pane="topRight" activeCell="B1" sqref="B1"/>
      <selection pane="bottomLeft" activeCell="A6" sqref="A6"/>
      <selection pane="bottomRight" sqref="A1:XFD1048576"/>
    </sheetView>
  </sheetViews>
  <sheetFormatPr baseColWidth="10" defaultColWidth="11.5703125" defaultRowHeight="15" x14ac:dyDescent="0.25"/>
  <cols>
    <col min="1" max="1" width="1.7109375" style="312" customWidth="1"/>
    <col min="2" max="2" width="32.42578125" style="312" hidden="1" customWidth="1"/>
    <col min="3" max="3" width="50.140625" style="312" customWidth="1"/>
    <col min="4" max="4" width="22.85546875" style="312" bestFit="1" customWidth="1"/>
    <col min="5" max="5" width="22.7109375" style="312" customWidth="1"/>
    <col min="6" max="6" width="19.85546875" style="312" customWidth="1"/>
    <col min="7" max="7" width="31" style="344" customWidth="1"/>
    <col min="8" max="8" width="27.28515625" style="344" customWidth="1"/>
    <col min="9" max="9" width="18.42578125" style="312" customWidth="1"/>
    <col min="10" max="12" width="27.28515625" style="312" customWidth="1"/>
    <col min="13" max="13" width="20.7109375" style="312" customWidth="1"/>
    <col min="14" max="14" width="22.42578125" style="312" customWidth="1"/>
    <col min="15" max="15" width="50.85546875" style="459" customWidth="1"/>
    <col min="16" max="16" width="30.5703125" style="312" customWidth="1"/>
    <col min="17" max="17" width="71.140625" style="312" customWidth="1"/>
    <col min="18" max="18" width="58.5703125" style="312" customWidth="1"/>
    <col min="19" max="19" width="30.5703125" style="312" bestFit="1" customWidth="1"/>
    <col min="20" max="20" width="74.85546875" style="312" bestFit="1" customWidth="1"/>
    <col min="21" max="21" width="38.85546875" style="310" customWidth="1"/>
    <col min="22" max="22" width="22.5703125" style="310" customWidth="1"/>
    <col min="23" max="23" width="72.7109375" style="310" customWidth="1"/>
    <col min="24" max="24" width="75.7109375" style="310" customWidth="1"/>
    <col min="25" max="25" width="11.5703125" style="312"/>
    <col min="26" max="26" width="44.28515625" style="312" customWidth="1"/>
    <col min="27" max="27" width="64.7109375" style="312" customWidth="1"/>
    <col min="28" max="261" width="11.5703125" style="312"/>
    <col min="262" max="262" width="1.7109375" style="312" customWidth="1"/>
    <col min="263" max="264" width="28.7109375" style="312" customWidth="1"/>
    <col min="265" max="265" width="22.85546875" style="312" bestFit="1" customWidth="1"/>
    <col min="266" max="267" width="40.140625" style="312" customWidth="1"/>
    <col min="268" max="268" width="27.28515625" style="312" customWidth="1"/>
    <col min="269" max="269" width="20.7109375" style="312" customWidth="1"/>
    <col min="270" max="270" width="22.42578125" style="312" customWidth="1"/>
    <col min="271" max="271" width="21.28515625" style="312" customWidth="1"/>
    <col min="272" max="272" width="16" style="312" bestFit="1" customWidth="1"/>
    <col min="273" max="273" width="49" style="312" customWidth="1"/>
    <col min="274" max="517" width="11.5703125" style="312"/>
    <col min="518" max="518" width="1.7109375" style="312" customWidth="1"/>
    <col min="519" max="520" width="28.7109375" style="312" customWidth="1"/>
    <col min="521" max="521" width="22.85546875" style="312" bestFit="1" customWidth="1"/>
    <col min="522" max="523" width="40.140625" style="312" customWidth="1"/>
    <col min="524" max="524" width="27.28515625" style="312" customWidth="1"/>
    <col min="525" max="525" width="20.7109375" style="312" customWidth="1"/>
    <col min="526" max="526" width="22.42578125" style="312" customWidth="1"/>
    <col min="527" max="527" width="21.28515625" style="312" customWidth="1"/>
    <col min="528" max="528" width="16" style="312" bestFit="1" customWidth="1"/>
    <col min="529" max="529" width="49" style="312" customWidth="1"/>
    <col min="530" max="773" width="11.5703125" style="312"/>
    <col min="774" max="774" width="1.7109375" style="312" customWidth="1"/>
    <col min="775" max="776" width="28.7109375" style="312" customWidth="1"/>
    <col min="777" max="777" width="22.85546875" style="312" bestFit="1" customWidth="1"/>
    <col min="778" max="779" width="40.140625" style="312" customWidth="1"/>
    <col min="780" max="780" width="27.28515625" style="312" customWidth="1"/>
    <col min="781" max="781" width="20.7109375" style="312" customWidth="1"/>
    <col min="782" max="782" width="22.42578125" style="312" customWidth="1"/>
    <col min="783" max="783" width="21.28515625" style="312" customWidth="1"/>
    <col min="784" max="784" width="16" style="312" bestFit="1" customWidth="1"/>
    <col min="785" max="785" width="49" style="312" customWidth="1"/>
    <col min="786" max="1029" width="11.5703125" style="312"/>
    <col min="1030" max="1030" width="1.7109375" style="312" customWidth="1"/>
    <col min="1031" max="1032" width="28.7109375" style="312" customWidth="1"/>
    <col min="1033" max="1033" width="22.85546875" style="312" bestFit="1" customWidth="1"/>
    <col min="1034" max="1035" width="40.140625" style="312" customWidth="1"/>
    <col min="1036" max="1036" width="27.28515625" style="312" customWidth="1"/>
    <col min="1037" max="1037" width="20.7109375" style="312" customWidth="1"/>
    <col min="1038" max="1038" width="22.42578125" style="312" customWidth="1"/>
    <col min="1039" max="1039" width="21.28515625" style="312" customWidth="1"/>
    <col min="1040" max="1040" width="16" style="312" bestFit="1" customWidth="1"/>
    <col min="1041" max="1041" width="49" style="312" customWidth="1"/>
    <col min="1042" max="1285" width="11.5703125" style="312"/>
    <col min="1286" max="1286" width="1.7109375" style="312" customWidth="1"/>
    <col min="1287" max="1288" width="28.7109375" style="312" customWidth="1"/>
    <col min="1289" max="1289" width="22.85546875" style="312" bestFit="1" customWidth="1"/>
    <col min="1290" max="1291" width="40.140625" style="312" customWidth="1"/>
    <col min="1292" max="1292" width="27.28515625" style="312" customWidth="1"/>
    <col min="1293" max="1293" width="20.7109375" style="312" customWidth="1"/>
    <col min="1294" max="1294" width="22.42578125" style="312" customWidth="1"/>
    <col min="1295" max="1295" width="21.28515625" style="312" customWidth="1"/>
    <col min="1296" max="1296" width="16" style="312" bestFit="1" customWidth="1"/>
    <col min="1297" max="1297" width="49" style="312" customWidth="1"/>
    <col min="1298" max="1541" width="11.5703125" style="312"/>
    <col min="1542" max="1542" width="1.7109375" style="312" customWidth="1"/>
    <col min="1543" max="1544" width="28.7109375" style="312" customWidth="1"/>
    <col min="1545" max="1545" width="22.85546875" style="312" bestFit="1" customWidth="1"/>
    <col min="1546" max="1547" width="40.140625" style="312" customWidth="1"/>
    <col min="1548" max="1548" width="27.28515625" style="312" customWidth="1"/>
    <col min="1549" max="1549" width="20.7109375" style="312" customWidth="1"/>
    <col min="1550" max="1550" width="22.42578125" style="312" customWidth="1"/>
    <col min="1551" max="1551" width="21.28515625" style="312" customWidth="1"/>
    <col min="1552" max="1552" width="16" style="312" bestFit="1" customWidth="1"/>
    <col min="1553" max="1553" width="49" style="312" customWidth="1"/>
    <col min="1554" max="1797" width="11.5703125" style="312"/>
    <col min="1798" max="1798" width="1.7109375" style="312" customWidth="1"/>
    <col min="1799" max="1800" width="28.7109375" style="312" customWidth="1"/>
    <col min="1801" max="1801" width="22.85546875" style="312" bestFit="1" customWidth="1"/>
    <col min="1802" max="1803" width="40.140625" style="312" customWidth="1"/>
    <col min="1804" max="1804" width="27.28515625" style="312" customWidth="1"/>
    <col min="1805" max="1805" width="20.7109375" style="312" customWidth="1"/>
    <col min="1806" max="1806" width="22.42578125" style="312" customWidth="1"/>
    <col min="1807" max="1807" width="21.28515625" style="312" customWidth="1"/>
    <col min="1808" max="1808" width="16" style="312" bestFit="1" customWidth="1"/>
    <col min="1809" max="1809" width="49" style="312" customWidth="1"/>
    <col min="1810" max="2053" width="11.5703125" style="312"/>
    <col min="2054" max="2054" width="1.7109375" style="312" customWidth="1"/>
    <col min="2055" max="2056" width="28.7109375" style="312" customWidth="1"/>
    <col min="2057" max="2057" width="22.85546875" style="312" bestFit="1" customWidth="1"/>
    <col min="2058" max="2059" width="40.140625" style="312" customWidth="1"/>
    <col min="2060" max="2060" width="27.28515625" style="312" customWidth="1"/>
    <col min="2061" max="2061" width="20.7109375" style="312" customWidth="1"/>
    <col min="2062" max="2062" width="22.42578125" style="312" customWidth="1"/>
    <col min="2063" max="2063" width="21.28515625" style="312" customWidth="1"/>
    <col min="2064" max="2064" width="16" style="312" bestFit="1" customWidth="1"/>
    <col min="2065" max="2065" width="49" style="312" customWidth="1"/>
    <col min="2066" max="2309" width="11.5703125" style="312"/>
    <col min="2310" max="2310" width="1.7109375" style="312" customWidth="1"/>
    <col min="2311" max="2312" width="28.7109375" style="312" customWidth="1"/>
    <col min="2313" max="2313" width="22.85546875" style="312" bestFit="1" customWidth="1"/>
    <col min="2314" max="2315" width="40.140625" style="312" customWidth="1"/>
    <col min="2316" max="2316" width="27.28515625" style="312" customWidth="1"/>
    <col min="2317" max="2317" width="20.7109375" style="312" customWidth="1"/>
    <col min="2318" max="2318" width="22.42578125" style="312" customWidth="1"/>
    <col min="2319" max="2319" width="21.28515625" style="312" customWidth="1"/>
    <col min="2320" max="2320" width="16" style="312" bestFit="1" customWidth="1"/>
    <col min="2321" max="2321" width="49" style="312" customWidth="1"/>
    <col min="2322" max="2565" width="11.5703125" style="312"/>
    <col min="2566" max="2566" width="1.7109375" style="312" customWidth="1"/>
    <col min="2567" max="2568" width="28.7109375" style="312" customWidth="1"/>
    <col min="2569" max="2569" width="22.85546875" style="312" bestFit="1" customWidth="1"/>
    <col min="2570" max="2571" width="40.140625" style="312" customWidth="1"/>
    <col min="2572" max="2572" width="27.28515625" style="312" customWidth="1"/>
    <col min="2573" max="2573" width="20.7109375" style="312" customWidth="1"/>
    <col min="2574" max="2574" width="22.42578125" style="312" customWidth="1"/>
    <col min="2575" max="2575" width="21.28515625" style="312" customWidth="1"/>
    <col min="2576" max="2576" width="16" style="312" bestFit="1" customWidth="1"/>
    <col min="2577" max="2577" width="49" style="312" customWidth="1"/>
    <col min="2578" max="2821" width="11.5703125" style="312"/>
    <col min="2822" max="2822" width="1.7109375" style="312" customWidth="1"/>
    <col min="2823" max="2824" width="28.7109375" style="312" customWidth="1"/>
    <col min="2825" max="2825" width="22.85546875" style="312" bestFit="1" customWidth="1"/>
    <col min="2826" max="2827" width="40.140625" style="312" customWidth="1"/>
    <col min="2828" max="2828" width="27.28515625" style="312" customWidth="1"/>
    <col min="2829" max="2829" width="20.7109375" style="312" customWidth="1"/>
    <col min="2830" max="2830" width="22.42578125" style="312" customWidth="1"/>
    <col min="2831" max="2831" width="21.28515625" style="312" customWidth="1"/>
    <col min="2832" max="2832" width="16" style="312" bestFit="1" customWidth="1"/>
    <col min="2833" max="2833" width="49" style="312" customWidth="1"/>
    <col min="2834" max="3077" width="11.5703125" style="312"/>
    <col min="3078" max="3078" width="1.7109375" style="312" customWidth="1"/>
    <col min="3079" max="3080" width="28.7109375" style="312" customWidth="1"/>
    <col min="3081" max="3081" width="22.85546875" style="312" bestFit="1" customWidth="1"/>
    <col min="3082" max="3083" width="40.140625" style="312" customWidth="1"/>
    <col min="3084" max="3084" width="27.28515625" style="312" customWidth="1"/>
    <col min="3085" max="3085" width="20.7109375" style="312" customWidth="1"/>
    <col min="3086" max="3086" width="22.42578125" style="312" customWidth="1"/>
    <col min="3087" max="3087" width="21.28515625" style="312" customWidth="1"/>
    <col min="3088" max="3088" width="16" style="312" bestFit="1" customWidth="1"/>
    <col min="3089" max="3089" width="49" style="312" customWidth="1"/>
    <col min="3090" max="3333" width="11.5703125" style="312"/>
    <col min="3334" max="3334" width="1.7109375" style="312" customWidth="1"/>
    <col min="3335" max="3336" width="28.7109375" style="312" customWidth="1"/>
    <col min="3337" max="3337" width="22.85546875" style="312" bestFit="1" customWidth="1"/>
    <col min="3338" max="3339" width="40.140625" style="312" customWidth="1"/>
    <col min="3340" max="3340" width="27.28515625" style="312" customWidth="1"/>
    <col min="3341" max="3341" width="20.7109375" style="312" customWidth="1"/>
    <col min="3342" max="3342" width="22.42578125" style="312" customWidth="1"/>
    <col min="3343" max="3343" width="21.28515625" style="312" customWidth="1"/>
    <col min="3344" max="3344" width="16" style="312" bestFit="1" customWidth="1"/>
    <col min="3345" max="3345" width="49" style="312" customWidth="1"/>
    <col min="3346" max="3589" width="11.5703125" style="312"/>
    <col min="3590" max="3590" width="1.7109375" style="312" customWidth="1"/>
    <col min="3591" max="3592" width="28.7109375" style="312" customWidth="1"/>
    <col min="3593" max="3593" width="22.85546875" style="312" bestFit="1" customWidth="1"/>
    <col min="3594" max="3595" width="40.140625" style="312" customWidth="1"/>
    <col min="3596" max="3596" width="27.28515625" style="312" customWidth="1"/>
    <col min="3597" max="3597" width="20.7109375" style="312" customWidth="1"/>
    <col min="3598" max="3598" width="22.42578125" style="312" customWidth="1"/>
    <col min="3599" max="3599" width="21.28515625" style="312" customWidth="1"/>
    <col min="3600" max="3600" width="16" style="312" bestFit="1" customWidth="1"/>
    <col min="3601" max="3601" width="49" style="312" customWidth="1"/>
    <col min="3602" max="3845" width="11.5703125" style="312"/>
    <col min="3846" max="3846" width="1.7109375" style="312" customWidth="1"/>
    <col min="3847" max="3848" width="28.7109375" style="312" customWidth="1"/>
    <col min="3849" max="3849" width="22.85546875" style="312" bestFit="1" customWidth="1"/>
    <col min="3850" max="3851" width="40.140625" style="312" customWidth="1"/>
    <col min="3852" max="3852" width="27.28515625" style="312" customWidth="1"/>
    <col min="3853" max="3853" width="20.7109375" style="312" customWidth="1"/>
    <col min="3854" max="3854" width="22.42578125" style="312" customWidth="1"/>
    <col min="3855" max="3855" width="21.28515625" style="312" customWidth="1"/>
    <col min="3856" max="3856" width="16" style="312" bestFit="1" customWidth="1"/>
    <col min="3857" max="3857" width="49" style="312" customWidth="1"/>
    <col min="3858" max="4101" width="11.5703125" style="312"/>
    <col min="4102" max="4102" width="1.7109375" style="312" customWidth="1"/>
    <col min="4103" max="4104" width="28.7109375" style="312" customWidth="1"/>
    <col min="4105" max="4105" width="22.85546875" style="312" bestFit="1" customWidth="1"/>
    <col min="4106" max="4107" width="40.140625" style="312" customWidth="1"/>
    <col min="4108" max="4108" width="27.28515625" style="312" customWidth="1"/>
    <col min="4109" max="4109" width="20.7109375" style="312" customWidth="1"/>
    <col min="4110" max="4110" width="22.42578125" style="312" customWidth="1"/>
    <col min="4111" max="4111" width="21.28515625" style="312" customWidth="1"/>
    <col min="4112" max="4112" width="16" style="312" bestFit="1" customWidth="1"/>
    <col min="4113" max="4113" width="49" style="312" customWidth="1"/>
    <col min="4114" max="4357" width="11.5703125" style="312"/>
    <col min="4358" max="4358" width="1.7109375" style="312" customWidth="1"/>
    <col min="4359" max="4360" width="28.7109375" style="312" customWidth="1"/>
    <col min="4361" max="4361" width="22.85546875" style="312" bestFit="1" customWidth="1"/>
    <col min="4362" max="4363" width="40.140625" style="312" customWidth="1"/>
    <col min="4364" max="4364" width="27.28515625" style="312" customWidth="1"/>
    <col min="4365" max="4365" width="20.7109375" style="312" customWidth="1"/>
    <col min="4366" max="4366" width="22.42578125" style="312" customWidth="1"/>
    <col min="4367" max="4367" width="21.28515625" style="312" customWidth="1"/>
    <col min="4368" max="4368" width="16" style="312" bestFit="1" customWidth="1"/>
    <col min="4369" max="4369" width="49" style="312" customWidth="1"/>
    <col min="4370" max="4613" width="11.5703125" style="312"/>
    <col min="4614" max="4614" width="1.7109375" style="312" customWidth="1"/>
    <col min="4615" max="4616" width="28.7109375" style="312" customWidth="1"/>
    <col min="4617" max="4617" width="22.85546875" style="312" bestFit="1" customWidth="1"/>
    <col min="4618" max="4619" width="40.140625" style="312" customWidth="1"/>
    <col min="4620" max="4620" width="27.28515625" style="312" customWidth="1"/>
    <col min="4621" max="4621" width="20.7109375" style="312" customWidth="1"/>
    <col min="4622" max="4622" width="22.42578125" style="312" customWidth="1"/>
    <col min="4623" max="4623" width="21.28515625" style="312" customWidth="1"/>
    <col min="4624" max="4624" width="16" style="312" bestFit="1" customWidth="1"/>
    <col min="4625" max="4625" width="49" style="312" customWidth="1"/>
    <col min="4626" max="4869" width="11.5703125" style="312"/>
    <col min="4870" max="4870" width="1.7109375" style="312" customWidth="1"/>
    <col min="4871" max="4872" width="28.7109375" style="312" customWidth="1"/>
    <col min="4873" max="4873" width="22.85546875" style="312" bestFit="1" customWidth="1"/>
    <col min="4874" max="4875" width="40.140625" style="312" customWidth="1"/>
    <col min="4876" max="4876" width="27.28515625" style="312" customWidth="1"/>
    <col min="4877" max="4877" width="20.7109375" style="312" customWidth="1"/>
    <col min="4878" max="4878" width="22.42578125" style="312" customWidth="1"/>
    <col min="4879" max="4879" width="21.28515625" style="312" customWidth="1"/>
    <col min="4880" max="4880" width="16" style="312" bestFit="1" customWidth="1"/>
    <col min="4881" max="4881" width="49" style="312" customWidth="1"/>
    <col min="4882" max="5125" width="11.5703125" style="312"/>
    <col min="5126" max="5126" width="1.7109375" style="312" customWidth="1"/>
    <col min="5127" max="5128" width="28.7109375" style="312" customWidth="1"/>
    <col min="5129" max="5129" width="22.85546875" style="312" bestFit="1" customWidth="1"/>
    <col min="5130" max="5131" width="40.140625" style="312" customWidth="1"/>
    <col min="5132" max="5132" width="27.28515625" style="312" customWidth="1"/>
    <col min="5133" max="5133" width="20.7109375" style="312" customWidth="1"/>
    <col min="5134" max="5134" width="22.42578125" style="312" customWidth="1"/>
    <col min="5135" max="5135" width="21.28515625" style="312" customWidth="1"/>
    <col min="5136" max="5136" width="16" style="312" bestFit="1" customWidth="1"/>
    <col min="5137" max="5137" width="49" style="312" customWidth="1"/>
    <col min="5138" max="5381" width="11.5703125" style="312"/>
    <col min="5382" max="5382" width="1.7109375" style="312" customWidth="1"/>
    <col min="5383" max="5384" width="28.7109375" style="312" customWidth="1"/>
    <col min="5385" max="5385" width="22.85546875" style="312" bestFit="1" customWidth="1"/>
    <col min="5386" max="5387" width="40.140625" style="312" customWidth="1"/>
    <col min="5388" max="5388" width="27.28515625" style="312" customWidth="1"/>
    <col min="5389" max="5389" width="20.7109375" style="312" customWidth="1"/>
    <col min="5390" max="5390" width="22.42578125" style="312" customWidth="1"/>
    <col min="5391" max="5391" width="21.28515625" style="312" customWidth="1"/>
    <col min="5392" max="5392" width="16" style="312" bestFit="1" customWidth="1"/>
    <col min="5393" max="5393" width="49" style="312" customWidth="1"/>
    <col min="5394" max="5637" width="11.5703125" style="312"/>
    <col min="5638" max="5638" width="1.7109375" style="312" customWidth="1"/>
    <col min="5639" max="5640" width="28.7109375" style="312" customWidth="1"/>
    <col min="5641" max="5641" width="22.85546875" style="312" bestFit="1" customWidth="1"/>
    <col min="5642" max="5643" width="40.140625" style="312" customWidth="1"/>
    <col min="5644" max="5644" width="27.28515625" style="312" customWidth="1"/>
    <col min="5645" max="5645" width="20.7109375" style="312" customWidth="1"/>
    <col min="5646" max="5646" width="22.42578125" style="312" customWidth="1"/>
    <col min="5647" max="5647" width="21.28515625" style="312" customWidth="1"/>
    <col min="5648" max="5648" width="16" style="312" bestFit="1" customWidth="1"/>
    <col min="5649" max="5649" width="49" style="312" customWidth="1"/>
    <col min="5650" max="5893" width="11.5703125" style="312"/>
    <col min="5894" max="5894" width="1.7109375" style="312" customWidth="1"/>
    <col min="5895" max="5896" width="28.7109375" style="312" customWidth="1"/>
    <col min="5897" max="5897" width="22.85546875" style="312" bestFit="1" customWidth="1"/>
    <col min="5898" max="5899" width="40.140625" style="312" customWidth="1"/>
    <col min="5900" max="5900" width="27.28515625" style="312" customWidth="1"/>
    <col min="5901" max="5901" width="20.7109375" style="312" customWidth="1"/>
    <col min="5902" max="5902" width="22.42578125" style="312" customWidth="1"/>
    <col min="5903" max="5903" width="21.28515625" style="312" customWidth="1"/>
    <col min="5904" max="5904" width="16" style="312" bestFit="1" customWidth="1"/>
    <col min="5905" max="5905" width="49" style="312" customWidth="1"/>
    <col min="5906" max="6149" width="11.5703125" style="312"/>
    <col min="6150" max="6150" width="1.7109375" style="312" customWidth="1"/>
    <col min="6151" max="6152" width="28.7109375" style="312" customWidth="1"/>
    <col min="6153" max="6153" width="22.85546875" style="312" bestFit="1" customWidth="1"/>
    <col min="6154" max="6155" width="40.140625" style="312" customWidth="1"/>
    <col min="6156" max="6156" width="27.28515625" style="312" customWidth="1"/>
    <col min="6157" max="6157" width="20.7109375" style="312" customWidth="1"/>
    <col min="6158" max="6158" width="22.42578125" style="312" customWidth="1"/>
    <col min="6159" max="6159" width="21.28515625" style="312" customWidth="1"/>
    <col min="6160" max="6160" width="16" style="312" bestFit="1" customWidth="1"/>
    <col min="6161" max="6161" width="49" style="312" customWidth="1"/>
    <col min="6162" max="6405" width="11.5703125" style="312"/>
    <col min="6406" max="6406" width="1.7109375" style="312" customWidth="1"/>
    <col min="6407" max="6408" width="28.7109375" style="312" customWidth="1"/>
    <col min="6409" max="6409" width="22.85546875" style="312" bestFit="1" customWidth="1"/>
    <col min="6410" max="6411" width="40.140625" style="312" customWidth="1"/>
    <col min="6412" max="6412" width="27.28515625" style="312" customWidth="1"/>
    <col min="6413" max="6413" width="20.7109375" style="312" customWidth="1"/>
    <col min="6414" max="6414" width="22.42578125" style="312" customWidth="1"/>
    <col min="6415" max="6415" width="21.28515625" style="312" customWidth="1"/>
    <col min="6416" max="6416" width="16" style="312" bestFit="1" customWidth="1"/>
    <col min="6417" max="6417" width="49" style="312" customWidth="1"/>
    <col min="6418" max="6661" width="11.5703125" style="312"/>
    <col min="6662" max="6662" width="1.7109375" style="312" customWidth="1"/>
    <col min="6663" max="6664" width="28.7109375" style="312" customWidth="1"/>
    <col min="6665" max="6665" width="22.85546875" style="312" bestFit="1" customWidth="1"/>
    <col min="6666" max="6667" width="40.140625" style="312" customWidth="1"/>
    <col min="6668" max="6668" width="27.28515625" style="312" customWidth="1"/>
    <col min="6669" max="6669" width="20.7109375" style="312" customWidth="1"/>
    <col min="6670" max="6670" width="22.42578125" style="312" customWidth="1"/>
    <col min="6671" max="6671" width="21.28515625" style="312" customWidth="1"/>
    <col min="6672" max="6672" width="16" style="312" bestFit="1" customWidth="1"/>
    <col min="6673" max="6673" width="49" style="312" customWidth="1"/>
    <col min="6674" max="6917" width="11.5703125" style="312"/>
    <col min="6918" max="6918" width="1.7109375" style="312" customWidth="1"/>
    <col min="6919" max="6920" width="28.7109375" style="312" customWidth="1"/>
    <col min="6921" max="6921" width="22.85546875" style="312" bestFit="1" customWidth="1"/>
    <col min="6922" max="6923" width="40.140625" style="312" customWidth="1"/>
    <col min="6924" max="6924" width="27.28515625" style="312" customWidth="1"/>
    <col min="6925" max="6925" width="20.7109375" style="312" customWidth="1"/>
    <col min="6926" max="6926" width="22.42578125" style="312" customWidth="1"/>
    <col min="6927" max="6927" width="21.28515625" style="312" customWidth="1"/>
    <col min="6928" max="6928" width="16" style="312" bestFit="1" customWidth="1"/>
    <col min="6929" max="6929" width="49" style="312" customWidth="1"/>
    <col min="6930" max="7173" width="11.5703125" style="312"/>
    <col min="7174" max="7174" width="1.7109375" style="312" customWidth="1"/>
    <col min="7175" max="7176" width="28.7109375" style="312" customWidth="1"/>
    <col min="7177" max="7177" width="22.85546875" style="312" bestFit="1" customWidth="1"/>
    <col min="7178" max="7179" width="40.140625" style="312" customWidth="1"/>
    <col min="7180" max="7180" width="27.28515625" style="312" customWidth="1"/>
    <col min="7181" max="7181" width="20.7109375" style="312" customWidth="1"/>
    <col min="7182" max="7182" width="22.42578125" style="312" customWidth="1"/>
    <col min="7183" max="7183" width="21.28515625" style="312" customWidth="1"/>
    <col min="7184" max="7184" width="16" style="312" bestFit="1" customWidth="1"/>
    <col min="7185" max="7185" width="49" style="312" customWidth="1"/>
    <col min="7186" max="7429" width="11.5703125" style="312"/>
    <col min="7430" max="7430" width="1.7109375" style="312" customWidth="1"/>
    <col min="7431" max="7432" width="28.7109375" style="312" customWidth="1"/>
    <col min="7433" max="7433" width="22.85546875" style="312" bestFit="1" customWidth="1"/>
    <col min="7434" max="7435" width="40.140625" style="312" customWidth="1"/>
    <col min="7436" max="7436" width="27.28515625" style="312" customWidth="1"/>
    <col min="7437" max="7437" width="20.7109375" style="312" customWidth="1"/>
    <col min="7438" max="7438" width="22.42578125" style="312" customWidth="1"/>
    <col min="7439" max="7439" width="21.28515625" style="312" customWidth="1"/>
    <col min="7440" max="7440" width="16" style="312" bestFit="1" customWidth="1"/>
    <col min="7441" max="7441" width="49" style="312" customWidth="1"/>
    <col min="7442" max="7685" width="11.5703125" style="312"/>
    <col min="7686" max="7686" width="1.7109375" style="312" customWidth="1"/>
    <col min="7687" max="7688" width="28.7109375" style="312" customWidth="1"/>
    <col min="7689" max="7689" width="22.85546875" style="312" bestFit="1" customWidth="1"/>
    <col min="7690" max="7691" width="40.140625" style="312" customWidth="1"/>
    <col min="7692" max="7692" width="27.28515625" style="312" customWidth="1"/>
    <col min="7693" max="7693" width="20.7109375" style="312" customWidth="1"/>
    <col min="7694" max="7694" width="22.42578125" style="312" customWidth="1"/>
    <col min="7695" max="7695" width="21.28515625" style="312" customWidth="1"/>
    <col min="7696" max="7696" width="16" style="312" bestFit="1" customWidth="1"/>
    <col min="7697" max="7697" width="49" style="312" customWidth="1"/>
    <col min="7698" max="7941" width="11.5703125" style="312"/>
    <col min="7942" max="7942" width="1.7109375" style="312" customWidth="1"/>
    <col min="7943" max="7944" width="28.7109375" style="312" customWidth="1"/>
    <col min="7945" max="7945" width="22.85546875" style="312" bestFit="1" customWidth="1"/>
    <col min="7946" max="7947" width="40.140625" style="312" customWidth="1"/>
    <col min="7948" max="7948" width="27.28515625" style="312" customWidth="1"/>
    <col min="7949" max="7949" width="20.7109375" style="312" customWidth="1"/>
    <col min="7950" max="7950" width="22.42578125" style="312" customWidth="1"/>
    <col min="7951" max="7951" width="21.28515625" style="312" customWidth="1"/>
    <col min="7952" max="7952" width="16" style="312" bestFit="1" customWidth="1"/>
    <col min="7953" max="7953" width="49" style="312" customWidth="1"/>
    <col min="7954" max="8197" width="11.5703125" style="312"/>
    <col min="8198" max="8198" width="1.7109375" style="312" customWidth="1"/>
    <col min="8199" max="8200" width="28.7109375" style="312" customWidth="1"/>
    <col min="8201" max="8201" width="22.85546875" style="312" bestFit="1" customWidth="1"/>
    <col min="8202" max="8203" width="40.140625" style="312" customWidth="1"/>
    <col min="8204" max="8204" width="27.28515625" style="312" customWidth="1"/>
    <col min="8205" max="8205" width="20.7109375" style="312" customWidth="1"/>
    <col min="8206" max="8206" width="22.42578125" style="312" customWidth="1"/>
    <col min="8207" max="8207" width="21.28515625" style="312" customWidth="1"/>
    <col min="8208" max="8208" width="16" style="312" bestFit="1" customWidth="1"/>
    <col min="8209" max="8209" width="49" style="312" customWidth="1"/>
    <col min="8210" max="8453" width="11.5703125" style="312"/>
    <col min="8454" max="8454" width="1.7109375" style="312" customWidth="1"/>
    <col min="8455" max="8456" width="28.7109375" style="312" customWidth="1"/>
    <col min="8457" max="8457" width="22.85546875" style="312" bestFit="1" customWidth="1"/>
    <col min="8458" max="8459" width="40.140625" style="312" customWidth="1"/>
    <col min="8460" max="8460" width="27.28515625" style="312" customWidth="1"/>
    <col min="8461" max="8461" width="20.7109375" style="312" customWidth="1"/>
    <col min="8462" max="8462" width="22.42578125" style="312" customWidth="1"/>
    <col min="8463" max="8463" width="21.28515625" style="312" customWidth="1"/>
    <col min="8464" max="8464" width="16" style="312" bestFit="1" customWidth="1"/>
    <col min="8465" max="8465" width="49" style="312" customWidth="1"/>
    <col min="8466" max="8709" width="11.5703125" style="312"/>
    <col min="8710" max="8710" width="1.7109375" style="312" customWidth="1"/>
    <col min="8711" max="8712" width="28.7109375" style="312" customWidth="1"/>
    <col min="8713" max="8713" width="22.85546875" style="312" bestFit="1" customWidth="1"/>
    <col min="8714" max="8715" width="40.140625" style="312" customWidth="1"/>
    <col min="8716" max="8716" width="27.28515625" style="312" customWidth="1"/>
    <col min="8717" max="8717" width="20.7109375" style="312" customWidth="1"/>
    <col min="8718" max="8718" width="22.42578125" style="312" customWidth="1"/>
    <col min="8719" max="8719" width="21.28515625" style="312" customWidth="1"/>
    <col min="8720" max="8720" width="16" style="312" bestFit="1" customWidth="1"/>
    <col min="8721" max="8721" width="49" style="312" customWidth="1"/>
    <col min="8722" max="8965" width="11.5703125" style="312"/>
    <col min="8966" max="8966" width="1.7109375" style="312" customWidth="1"/>
    <col min="8967" max="8968" width="28.7109375" style="312" customWidth="1"/>
    <col min="8969" max="8969" width="22.85546875" style="312" bestFit="1" customWidth="1"/>
    <col min="8970" max="8971" width="40.140625" style="312" customWidth="1"/>
    <col min="8972" max="8972" width="27.28515625" style="312" customWidth="1"/>
    <col min="8973" max="8973" width="20.7109375" style="312" customWidth="1"/>
    <col min="8974" max="8974" width="22.42578125" style="312" customWidth="1"/>
    <col min="8975" max="8975" width="21.28515625" style="312" customWidth="1"/>
    <col min="8976" max="8976" width="16" style="312" bestFit="1" customWidth="1"/>
    <col min="8977" max="8977" width="49" style="312" customWidth="1"/>
    <col min="8978" max="9221" width="11.5703125" style="312"/>
    <col min="9222" max="9222" width="1.7109375" style="312" customWidth="1"/>
    <col min="9223" max="9224" width="28.7109375" style="312" customWidth="1"/>
    <col min="9225" max="9225" width="22.85546875" style="312" bestFit="1" customWidth="1"/>
    <col min="9226" max="9227" width="40.140625" style="312" customWidth="1"/>
    <col min="9228" max="9228" width="27.28515625" style="312" customWidth="1"/>
    <col min="9229" max="9229" width="20.7109375" style="312" customWidth="1"/>
    <col min="9230" max="9230" width="22.42578125" style="312" customWidth="1"/>
    <col min="9231" max="9231" width="21.28515625" style="312" customWidth="1"/>
    <col min="9232" max="9232" width="16" style="312" bestFit="1" customWidth="1"/>
    <col min="9233" max="9233" width="49" style="312" customWidth="1"/>
    <col min="9234" max="9477" width="11.5703125" style="312"/>
    <col min="9478" max="9478" width="1.7109375" style="312" customWidth="1"/>
    <col min="9479" max="9480" width="28.7109375" style="312" customWidth="1"/>
    <col min="9481" max="9481" width="22.85546875" style="312" bestFit="1" customWidth="1"/>
    <col min="9482" max="9483" width="40.140625" style="312" customWidth="1"/>
    <col min="9484" max="9484" width="27.28515625" style="312" customWidth="1"/>
    <col min="9485" max="9485" width="20.7109375" style="312" customWidth="1"/>
    <col min="9486" max="9486" width="22.42578125" style="312" customWidth="1"/>
    <col min="9487" max="9487" width="21.28515625" style="312" customWidth="1"/>
    <col min="9488" max="9488" width="16" style="312" bestFit="1" customWidth="1"/>
    <col min="9489" max="9489" width="49" style="312" customWidth="1"/>
    <col min="9490" max="9733" width="11.5703125" style="312"/>
    <col min="9734" max="9734" width="1.7109375" style="312" customWidth="1"/>
    <col min="9735" max="9736" width="28.7109375" style="312" customWidth="1"/>
    <col min="9737" max="9737" width="22.85546875" style="312" bestFit="1" customWidth="1"/>
    <col min="9738" max="9739" width="40.140625" style="312" customWidth="1"/>
    <col min="9740" max="9740" width="27.28515625" style="312" customWidth="1"/>
    <col min="9741" max="9741" width="20.7109375" style="312" customWidth="1"/>
    <col min="9742" max="9742" width="22.42578125" style="312" customWidth="1"/>
    <col min="9743" max="9743" width="21.28515625" style="312" customWidth="1"/>
    <col min="9744" max="9744" width="16" style="312" bestFit="1" customWidth="1"/>
    <col min="9745" max="9745" width="49" style="312" customWidth="1"/>
    <col min="9746" max="9989" width="11.5703125" style="312"/>
    <col min="9990" max="9990" width="1.7109375" style="312" customWidth="1"/>
    <col min="9991" max="9992" width="28.7109375" style="312" customWidth="1"/>
    <col min="9993" max="9993" width="22.85546875" style="312" bestFit="1" customWidth="1"/>
    <col min="9994" max="9995" width="40.140625" style="312" customWidth="1"/>
    <col min="9996" max="9996" width="27.28515625" style="312" customWidth="1"/>
    <col min="9997" max="9997" width="20.7109375" style="312" customWidth="1"/>
    <col min="9998" max="9998" width="22.42578125" style="312" customWidth="1"/>
    <col min="9999" max="9999" width="21.28515625" style="312" customWidth="1"/>
    <col min="10000" max="10000" width="16" style="312" bestFit="1" customWidth="1"/>
    <col min="10001" max="10001" width="49" style="312" customWidth="1"/>
    <col min="10002" max="10245" width="11.5703125" style="312"/>
    <col min="10246" max="10246" width="1.7109375" style="312" customWidth="1"/>
    <col min="10247" max="10248" width="28.7109375" style="312" customWidth="1"/>
    <col min="10249" max="10249" width="22.85546875" style="312" bestFit="1" customWidth="1"/>
    <col min="10250" max="10251" width="40.140625" style="312" customWidth="1"/>
    <col min="10252" max="10252" width="27.28515625" style="312" customWidth="1"/>
    <col min="10253" max="10253" width="20.7109375" style="312" customWidth="1"/>
    <col min="10254" max="10254" width="22.42578125" style="312" customWidth="1"/>
    <col min="10255" max="10255" width="21.28515625" style="312" customWidth="1"/>
    <col min="10256" max="10256" width="16" style="312" bestFit="1" customWidth="1"/>
    <col min="10257" max="10257" width="49" style="312" customWidth="1"/>
    <col min="10258" max="10501" width="11.5703125" style="312"/>
    <col min="10502" max="10502" width="1.7109375" style="312" customWidth="1"/>
    <col min="10503" max="10504" width="28.7109375" style="312" customWidth="1"/>
    <col min="10505" max="10505" width="22.85546875" style="312" bestFit="1" customWidth="1"/>
    <col min="10506" max="10507" width="40.140625" style="312" customWidth="1"/>
    <col min="10508" max="10508" width="27.28515625" style="312" customWidth="1"/>
    <col min="10509" max="10509" width="20.7109375" style="312" customWidth="1"/>
    <col min="10510" max="10510" width="22.42578125" style="312" customWidth="1"/>
    <col min="10511" max="10511" width="21.28515625" style="312" customWidth="1"/>
    <col min="10512" max="10512" width="16" style="312" bestFit="1" customWidth="1"/>
    <col min="10513" max="10513" width="49" style="312" customWidth="1"/>
    <col min="10514" max="10757" width="11.5703125" style="312"/>
    <col min="10758" max="10758" width="1.7109375" style="312" customWidth="1"/>
    <col min="10759" max="10760" width="28.7109375" style="312" customWidth="1"/>
    <col min="10761" max="10761" width="22.85546875" style="312" bestFit="1" customWidth="1"/>
    <col min="10762" max="10763" width="40.140625" style="312" customWidth="1"/>
    <col min="10764" max="10764" width="27.28515625" style="312" customWidth="1"/>
    <col min="10765" max="10765" width="20.7109375" style="312" customWidth="1"/>
    <col min="10766" max="10766" width="22.42578125" style="312" customWidth="1"/>
    <col min="10767" max="10767" width="21.28515625" style="312" customWidth="1"/>
    <col min="10768" max="10768" width="16" style="312" bestFit="1" customWidth="1"/>
    <col min="10769" max="10769" width="49" style="312" customWidth="1"/>
    <col min="10770" max="11013" width="11.5703125" style="312"/>
    <col min="11014" max="11014" width="1.7109375" style="312" customWidth="1"/>
    <col min="11015" max="11016" width="28.7109375" style="312" customWidth="1"/>
    <col min="11017" max="11017" width="22.85546875" style="312" bestFit="1" customWidth="1"/>
    <col min="11018" max="11019" width="40.140625" style="312" customWidth="1"/>
    <col min="11020" max="11020" width="27.28515625" style="312" customWidth="1"/>
    <col min="11021" max="11021" width="20.7109375" style="312" customWidth="1"/>
    <col min="11022" max="11022" width="22.42578125" style="312" customWidth="1"/>
    <col min="11023" max="11023" width="21.28515625" style="312" customWidth="1"/>
    <col min="11024" max="11024" width="16" style="312" bestFit="1" customWidth="1"/>
    <col min="11025" max="11025" width="49" style="312" customWidth="1"/>
    <col min="11026" max="11269" width="11.5703125" style="312"/>
    <col min="11270" max="11270" width="1.7109375" style="312" customWidth="1"/>
    <col min="11271" max="11272" width="28.7109375" style="312" customWidth="1"/>
    <col min="11273" max="11273" width="22.85546875" style="312" bestFit="1" customWidth="1"/>
    <col min="11274" max="11275" width="40.140625" style="312" customWidth="1"/>
    <col min="11276" max="11276" width="27.28515625" style="312" customWidth="1"/>
    <col min="11277" max="11277" width="20.7109375" style="312" customWidth="1"/>
    <col min="11278" max="11278" width="22.42578125" style="312" customWidth="1"/>
    <col min="11279" max="11279" width="21.28515625" style="312" customWidth="1"/>
    <col min="11280" max="11280" width="16" style="312" bestFit="1" customWidth="1"/>
    <col min="11281" max="11281" width="49" style="312" customWidth="1"/>
    <col min="11282" max="11525" width="11.5703125" style="312"/>
    <col min="11526" max="11526" width="1.7109375" style="312" customWidth="1"/>
    <col min="11527" max="11528" width="28.7109375" style="312" customWidth="1"/>
    <col min="11529" max="11529" width="22.85546875" style="312" bestFit="1" customWidth="1"/>
    <col min="11530" max="11531" width="40.140625" style="312" customWidth="1"/>
    <col min="11532" max="11532" width="27.28515625" style="312" customWidth="1"/>
    <col min="11533" max="11533" width="20.7109375" style="312" customWidth="1"/>
    <col min="11534" max="11534" width="22.42578125" style="312" customWidth="1"/>
    <col min="11535" max="11535" width="21.28515625" style="312" customWidth="1"/>
    <col min="11536" max="11536" width="16" style="312" bestFit="1" customWidth="1"/>
    <col min="11537" max="11537" width="49" style="312" customWidth="1"/>
    <col min="11538" max="11781" width="11.5703125" style="312"/>
    <col min="11782" max="11782" width="1.7109375" style="312" customWidth="1"/>
    <col min="11783" max="11784" width="28.7109375" style="312" customWidth="1"/>
    <col min="11785" max="11785" width="22.85546875" style="312" bestFit="1" customWidth="1"/>
    <col min="11786" max="11787" width="40.140625" style="312" customWidth="1"/>
    <col min="11788" max="11788" width="27.28515625" style="312" customWidth="1"/>
    <col min="11789" max="11789" width="20.7109375" style="312" customWidth="1"/>
    <col min="11790" max="11790" width="22.42578125" style="312" customWidth="1"/>
    <col min="11791" max="11791" width="21.28515625" style="312" customWidth="1"/>
    <col min="11792" max="11792" width="16" style="312" bestFit="1" customWidth="1"/>
    <col min="11793" max="11793" width="49" style="312" customWidth="1"/>
    <col min="11794" max="12037" width="11.5703125" style="312"/>
    <col min="12038" max="12038" width="1.7109375" style="312" customWidth="1"/>
    <col min="12039" max="12040" width="28.7109375" style="312" customWidth="1"/>
    <col min="12041" max="12041" width="22.85546875" style="312" bestFit="1" customWidth="1"/>
    <col min="12042" max="12043" width="40.140625" style="312" customWidth="1"/>
    <col min="12044" max="12044" width="27.28515625" style="312" customWidth="1"/>
    <col min="12045" max="12045" width="20.7109375" style="312" customWidth="1"/>
    <col min="12046" max="12046" width="22.42578125" style="312" customWidth="1"/>
    <col min="12047" max="12047" width="21.28515625" style="312" customWidth="1"/>
    <col min="12048" max="12048" width="16" style="312" bestFit="1" customWidth="1"/>
    <col min="12049" max="12049" width="49" style="312" customWidth="1"/>
    <col min="12050" max="12293" width="11.5703125" style="312"/>
    <col min="12294" max="12294" width="1.7109375" style="312" customWidth="1"/>
    <col min="12295" max="12296" width="28.7109375" style="312" customWidth="1"/>
    <col min="12297" max="12297" width="22.85546875" style="312" bestFit="1" customWidth="1"/>
    <col min="12298" max="12299" width="40.140625" style="312" customWidth="1"/>
    <col min="12300" max="12300" width="27.28515625" style="312" customWidth="1"/>
    <col min="12301" max="12301" width="20.7109375" style="312" customWidth="1"/>
    <col min="12302" max="12302" width="22.42578125" style="312" customWidth="1"/>
    <col min="12303" max="12303" width="21.28515625" style="312" customWidth="1"/>
    <col min="12304" max="12304" width="16" style="312" bestFit="1" customWidth="1"/>
    <col min="12305" max="12305" width="49" style="312" customWidth="1"/>
    <col min="12306" max="12549" width="11.5703125" style="312"/>
    <col min="12550" max="12550" width="1.7109375" style="312" customWidth="1"/>
    <col min="12551" max="12552" width="28.7109375" style="312" customWidth="1"/>
    <col min="12553" max="12553" width="22.85546875" style="312" bestFit="1" customWidth="1"/>
    <col min="12554" max="12555" width="40.140625" style="312" customWidth="1"/>
    <col min="12556" max="12556" width="27.28515625" style="312" customWidth="1"/>
    <col min="12557" max="12557" width="20.7109375" style="312" customWidth="1"/>
    <col min="12558" max="12558" width="22.42578125" style="312" customWidth="1"/>
    <col min="12559" max="12559" width="21.28515625" style="312" customWidth="1"/>
    <col min="12560" max="12560" width="16" style="312" bestFit="1" customWidth="1"/>
    <col min="12561" max="12561" width="49" style="312" customWidth="1"/>
    <col min="12562" max="12805" width="11.5703125" style="312"/>
    <col min="12806" max="12806" width="1.7109375" style="312" customWidth="1"/>
    <col min="12807" max="12808" width="28.7109375" style="312" customWidth="1"/>
    <col min="12809" max="12809" width="22.85546875" style="312" bestFit="1" customWidth="1"/>
    <col min="12810" max="12811" width="40.140625" style="312" customWidth="1"/>
    <col min="12812" max="12812" width="27.28515625" style="312" customWidth="1"/>
    <col min="12813" max="12813" width="20.7109375" style="312" customWidth="1"/>
    <col min="12814" max="12814" width="22.42578125" style="312" customWidth="1"/>
    <col min="12815" max="12815" width="21.28515625" style="312" customWidth="1"/>
    <col min="12816" max="12816" width="16" style="312" bestFit="1" customWidth="1"/>
    <col min="12817" max="12817" width="49" style="312" customWidth="1"/>
    <col min="12818" max="13061" width="11.5703125" style="312"/>
    <col min="13062" max="13062" width="1.7109375" style="312" customWidth="1"/>
    <col min="13063" max="13064" width="28.7109375" style="312" customWidth="1"/>
    <col min="13065" max="13065" width="22.85546875" style="312" bestFit="1" customWidth="1"/>
    <col min="13066" max="13067" width="40.140625" style="312" customWidth="1"/>
    <col min="13068" max="13068" width="27.28515625" style="312" customWidth="1"/>
    <col min="13069" max="13069" width="20.7109375" style="312" customWidth="1"/>
    <col min="13070" max="13070" width="22.42578125" style="312" customWidth="1"/>
    <col min="13071" max="13071" width="21.28515625" style="312" customWidth="1"/>
    <col min="13072" max="13072" width="16" style="312" bestFit="1" customWidth="1"/>
    <col min="13073" max="13073" width="49" style="312" customWidth="1"/>
    <col min="13074" max="13317" width="11.5703125" style="312"/>
    <col min="13318" max="13318" width="1.7109375" style="312" customWidth="1"/>
    <col min="13319" max="13320" width="28.7109375" style="312" customWidth="1"/>
    <col min="13321" max="13321" width="22.85546875" style="312" bestFit="1" customWidth="1"/>
    <col min="13322" max="13323" width="40.140625" style="312" customWidth="1"/>
    <col min="13324" max="13324" width="27.28515625" style="312" customWidth="1"/>
    <col min="13325" max="13325" width="20.7109375" style="312" customWidth="1"/>
    <col min="13326" max="13326" width="22.42578125" style="312" customWidth="1"/>
    <col min="13327" max="13327" width="21.28515625" style="312" customWidth="1"/>
    <col min="13328" max="13328" width="16" style="312" bestFit="1" customWidth="1"/>
    <col min="13329" max="13329" width="49" style="312" customWidth="1"/>
    <col min="13330" max="13573" width="11.5703125" style="312"/>
    <col min="13574" max="13574" width="1.7109375" style="312" customWidth="1"/>
    <col min="13575" max="13576" width="28.7109375" style="312" customWidth="1"/>
    <col min="13577" max="13577" width="22.85546875" style="312" bestFit="1" customWidth="1"/>
    <col min="13578" max="13579" width="40.140625" style="312" customWidth="1"/>
    <col min="13580" max="13580" width="27.28515625" style="312" customWidth="1"/>
    <col min="13581" max="13581" width="20.7109375" style="312" customWidth="1"/>
    <col min="13582" max="13582" width="22.42578125" style="312" customWidth="1"/>
    <col min="13583" max="13583" width="21.28515625" style="312" customWidth="1"/>
    <col min="13584" max="13584" width="16" style="312" bestFit="1" customWidth="1"/>
    <col min="13585" max="13585" width="49" style="312" customWidth="1"/>
    <col min="13586" max="13829" width="11.5703125" style="312"/>
    <col min="13830" max="13830" width="1.7109375" style="312" customWidth="1"/>
    <col min="13831" max="13832" width="28.7109375" style="312" customWidth="1"/>
    <col min="13833" max="13833" width="22.85546875" style="312" bestFit="1" customWidth="1"/>
    <col min="13834" max="13835" width="40.140625" style="312" customWidth="1"/>
    <col min="13836" max="13836" width="27.28515625" style="312" customWidth="1"/>
    <col min="13837" max="13837" width="20.7109375" style="312" customWidth="1"/>
    <col min="13838" max="13838" width="22.42578125" style="312" customWidth="1"/>
    <col min="13839" max="13839" width="21.28515625" style="312" customWidth="1"/>
    <col min="13840" max="13840" width="16" style="312" bestFit="1" customWidth="1"/>
    <col min="13841" max="13841" width="49" style="312" customWidth="1"/>
    <col min="13842" max="14085" width="11.5703125" style="312"/>
    <col min="14086" max="14086" width="1.7109375" style="312" customWidth="1"/>
    <col min="14087" max="14088" width="28.7109375" style="312" customWidth="1"/>
    <col min="14089" max="14089" width="22.85546875" style="312" bestFit="1" customWidth="1"/>
    <col min="14090" max="14091" width="40.140625" style="312" customWidth="1"/>
    <col min="14092" max="14092" width="27.28515625" style="312" customWidth="1"/>
    <col min="14093" max="14093" width="20.7109375" style="312" customWidth="1"/>
    <col min="14094" max="14094" width="22.42578125" style="312" customWidth="1"/>
    <col min="14095" max="14095" width="21.28515625" style="312" customWidth="1"/>
    <col min="14096" max="14096" width="16" style="312" bestFit="1" customWidth="1"/>
    <col min="14097" max="14097" width="49" style="312" customWidth="1"/>
    <col min="14098" max="14341" width="11.5703125" style="312"/>
    <col min="14342" max="14342" width="1.7109375" style="312" customWidth="1"/>
    <col min="14343" max="14344" width="28.7109375" style="312" customWidth="1"/>
    <col min="14345" max="14345" width="22.85546875" style="312" bestFit="1" customWidth="1"/>
    <col min="14346" max="14347" width="40.140625" style="312" customWidth="1"/>
    <col min="14348" max="14348" width="27.28515625" style="312" customWidth="1"/>
    <col min="14349" max="14349" width="20.7109375" style="312" customWidth="1"/>
    <col min="14350" max="14350" width="22.42578125" style="312" customWidth="1"/>
    <col min="14351" max="14351" width="21.28515625" style="312" customWidth="1"/>
    <col min="14352" max="14352" width="16" style="312" bestFit="1" customWidth="1"/>
    <col min="14353" max="14353" width="49" style="312" customWidth="1"/>
    <col min="14354" max="14597" width="11.5703125" style="312"/>
    <col min="14598" max="14598" width="1.7109375" style="312" customWidth="1"/>
    <col min="14599" max="14600" width="28.7109375" style="312" customWidth="1"/>
    <col min="14601" max="14601" width="22.85546875" style="312" bestFit="1" customWidth="1"/>
    <col min="14602" max="14603" width="40.140625" style="312" customWidth="1"/>
    <col min="14604" max="14604" width="27.28515625" style="312" customWidth="1"/>
    <col min="14605" max="14605" width="20.7109375" style="312" customWidth="1"/>
    <col min="14606" max="14606" width="22.42578125" style="312" customWidth="1"/>
    <col min="14607" max="14607" width="21.28515625" style="312" customWidth="1"/>
    <col min="14608" max="14608" width="16" style="312" bestFit="1" customWidth="1"/>
    <col min="14609" max="14609" width="49" style="312" customWidth="1"/>
    <col min="14610" max="14853" width="11.5703125" style="312"/>
    <col min="14854" max="14854" width="1.7109375" style="312" customWidth="1"/>
    <col min="14855" max="14856" width="28.7109375" style="312" customWidth="1"/>
    <col min="14857" max="14857" width="22.85546875" style="312" bestFit="1" customWidth="1"/>
    <col min="14858" max="14859" width="40.140625" style="312" customWidth="1"/>
    <col min="14860" max="14860" width="27.28515625" style="312" customWidth="1"/>
    <col min="14861" max="14861" width="20.7109375" style="312" customWidth="1"/>
    <col min="14862" max="14862" width="22.42578125" style="312" customWidth="1"/>
    <col min="14863" max="14863" width="21.28515625" style="312" customWidth="1"/>
    <col min="14864" max="14864" width="16" style="312" bestFit="1" customWidth="1"/>
    <col min="14865" max="14865" width="49" style="312" customWidth="1"/>
    <col min="14866" max="15109" width="11.5703125" style="312"/>
    <col min="15110" max="15110" width="1.7109375" style="312" customWidth="1"/>
    <col min="15111" max="15112" width="28.7109375" style="312" customWidth="1"/>
    <col min="15113" max="15113" width="22.85546875" style="312" bestFit="1" customWidth="1"/>
    <col min="15114" max="15115" width="40.140625" style="312" customWidth="1"/>
    <col min="15116" max="15116" width="27.28515625" style="312" customWidth="1"/>
    <col min="15117" max="15117" width="20.7109375" style="312" customWidth="1"/>
    <col min="15118" max="15118" width="22.42578125" style="312" customWidth="1"/>
    <col min="15119" max="15119" width="21.28515625" style="312" customWidth="1"/>
    <col min="15120" max="15120" width="16" style="312" bestFit="1" customWidth="1"/>
    <col min="15121" max="15121" width="49" style="312" customWidth="1"/>
    <col min="15122" max="15365" width="11.5703125" style="312"/>
    <col min="15366" max="15366" width="1.7109375" style="312" customWidth="1"/>
    <col min="15367" max="15368" width="28.7109375" style="312" customWidth="1"/>
    <col min="15369" max="15369" width="22.85546875" style="312" bestFit="1" customWidth="1"/>
    <col min="15370" max="15371" width="40.140625" style="312" customWidth="1"/>
    <col min="15372" max="15372" width="27.28515625" style="312" customWidth="1"/>
    <col min="15373" max="15373" width="20.7109375" style="312" customWidth="1"/>
    <col min="15374" max="15374" width="22.42578125" style="312" customWidth="1"/>
    <col min="15375" max="15375" width="21.28515625" style="312" customWidth="1"/>
    <col min="15376" max="15376" width="16" style="312" bestFit="1" customWidth="1"/>
    <col min="15377" max="15377" width="49" style="312" customWidth="1"/>
    <col min="15378" max="15621" width="11.5703125" style="312"/>
    <col min="15622" max="15622" width="1.7109375" style="312" customWidth="1"/>
    <col min="15623" max="15624" width="28.7109375" style="312" customWidth="1"/>
    <col min="15625" max="15625" width="22.85546875" style="312" bestFit="1" customWidth="1"/>
    <col min="15626" max="15627" width="40.140625" style="312" customWidth="1"/>
    <col min="15628" max="15628" width="27.28515625" style="312" customWidth="1"/>
    <col min="15629" max="15629" width="20.7109375" style="312" customWidth="1"/>
    <col min="15630" max="15630" width="22.42578125" style="312" customWidth="1"/>
    <col min="15631" max="15631" width="21.28515625" style="312" customWidth="1"/>
    <col min="15632" max="15632" width="16" style="312" bestFit="1" customWidth="1"/>
    <col min="15633" max="15633" width="49" style="312" customWidth="1"/>
    <col min="15634" max="15877" width="11.5703125" style="312"/>
    <col min="15878" max="15878" width="1.7109375" style="312" customWidth="1"/>
    <col min="15879" max="15880" width="28.7109375" style="312" customWidth="1"/>
    <col min="15881" max="15881" width="22.85546875" style="312" bestFit="1" customWidth="1"/>
    <col min="15882" max="15883" width="40.140625" style="312" customWidth="1"/>
    <col min="15884" max="15884" width="27.28515625" style="312" customWidth="1"/>
    <col min="15885" max="15885" width="20.7109375" style="312" customWidth="1"/>
    <col min="15886" max="15886" width="22.42578125" style="312" customWidth="1"/>
    <col min="15887" max="15887" width="21.28515625" style="312" customWidth="1"/>
    <col min="15888" max="15888" width="16" style="312" bestFit="1" customWidth="1"/>
    <col min="15889" max="15889" width="49" style="312" customWidth="1"/>
    <col min="15890" max="16133" width="11.5703125" style="312"/>
    <col min="16134" max="16134" width="1.7109375" style="312" customWidth="1"/>
    <col min="16135" max="16136" width="28.7109375" style="312" customWidth="1"/>
    <col min="16137" max="16137" width="22.85546875" style="312" bestFit="1" customWidth="1"/>
    <col min="16138" max="16139" width="40.140625" style="312" customWidth="1"/>
    <col min="16140" max="16140" width="27.28515625" style="312" customWidth="1"/>
    <col min="16141" max="16141" width="20.7109375" style="312" customWidth="1"/>
    <col min="16142" max="16142" width="22.42578125" style="312" customWidth="1"/>
    <col min="16143" max="16143" width="21.28515625" style="312" customWidth="1"/>
    <col min="16144" max="16144" width="16" style="312" bestFit="1" customWidth="1"/>
    <col min="16145" max="16145" width="49" style="312" customWidth="1"/>
    <col min="16146" max="16384" width="11.5703125" style="312"/>
  </cols>
  <sheetData>
    <row r="2" spans="2:27" s="312" customFormat="1" ht="78.75" customHeight="1" thickBot="1" x14ac:dyDescent="0.3">
      <c r="B2" s="793" t="s">
        <v>361</v>
      </c>
      <c r="C2" s="316"/>
      <c r="D2" s="316"/>
      <c r="E2" s="316"/>
      <c r="F2" s="316"/>
      <c r="G2" s="316"/>
      <c r="H2" s="316"/>
      <c r="I2" s="316"/>
      <c r="J2" s="316"/>
      <c r="K2" s="316"/>
      <c r="L2" s="316"/>
      <c r="M2" s="316"/>
      <c r="N2" s="316"/>
      <c r="O2" s="316"/>
      <c r="P2" s="316"/>
      <c r="Q2" s="316"/>
      <c r="R2" s="316"/>
      <c r="S2" s="316"/>
      <c r="T2" s="316"/>
      <c r="U2" s="316"/>
      <c r="V2" s="316"/>
      <c r="W2" s="316"/>
      <c r="X2" s="794"/>
    </row>
    <row r="3" spans="2:27" s="312" customFormat="1" ht="26.25" customHeight="1" x14ac:dyDescent="0.25">
      <c r="B3" s="489" t="s">
        <v>1</v>
      </c>
      <c r="C3" s="489" t="s">
        <v>5</v>
      </c>
      <c r="D3" s="489" t="s">
        <v>2</v>
      </c>
      <c r="E3" s="489" t="s">
        <v>6</v>
      </c>
      <c r="F3" s="489" t="s">
        <v>1004</v>
      </c>
      <c r="G3" s="490" t="s">
        <v>3</v>
      </c>
      <c r="H3" s="489" t="s">
        <v>8</v>
      </c>
      <c r="I3" s="491" t="s">
        <v>9</v>
      </c>
      <c r="J3" s="491"/>
      <c r="K3" s="491"/>
      <c r="L3" s="491"/>
      <c r="M3" s="491"/>
      <c r="N3" s="491"/>
      <c r="O3" s="490" t="s">
        <v>362</v>
      </c>
      <c r="P3" s="795" t="s">
        <v>363</v>
      </c>
      <c r="Q3" s="796"/>
      <c r="R3" s="797"/>
      <c r="S3" s="795" t="s">
        <v>1005</v>
      </c>
      <c r="T3" s="796"/>
      <c r="U3" s="797"/>
      <c r="V3" s="749" t="s">
        <v>1056</v>
      </c>
      <c r="W3" s="749"/>
      <c r="X3" s="749"/>
      <c r="Y3" s="795" t="s">
        <v>1412</v>
      </c>
      <c r="Z3" s="796"/>
      <c r="AA3" s="797"/>
    </row>
    <row r="4" spans="2:27" s="312" customFormat="1" ht="22.5" customHeight="1" thickBot="1" x14ac:dyDescent="0.3">
      <c r="B4" s="489"/>
      <c r="C4" s="489"/>
      <c r="D4" s="489"/>
      <c r="E4" s="489"/>
      <c r="F4" s="489"/>
      <c r="G4" s="490"/>
      <c r="H4" s="489"/>
      <c r="I4" s="491"/>
      <c r="J4" s="491"/>
      <c r="K4" s="491"/>
      <c r="L4" s="491"/>
      <c r="M4" s="491"/>
      <c r="N4" s="491"/>
      <c r="O4" s="490"/>
      <c r="P4" s="798"/>
      <c r="Q4" s="799"/>
      <c r="R4" s="800"/>
      <c r="S4" s="798"/>
      <c r="T4" s="799"/>
      <c r="U4" s="800"/>
      <c r="V4" s="749"/>
      <c r="W4" s="749"/>
      <c r="X4" s="749"/>
      <c r="Y4" s="798"/>
      <c r="Z4" s="799"/>
      <c r="AA4" s="800"/>
    </row>
    <row r="5" spans="2:27" s="312" customFormat="1" ht="60" x14ac:dyDescent="0.25">
      <c r="B5" s="489"/>
      <c r="C5" s="489"/>
      <c r="D5" s="489"/>
      <c r="E5" s="489"/>
      <c r="F5" s="489"/>
      <c r="G5" s="408" t="s">
        <v>364</v>
      </c>
      <c r="H5" s="493" t="s">
        <v>4</v>
      </c>
      <c r="I5" s="493" t="s">
        <v>10</v>
      </c>
      <c r="J5" s="493" t="s">
        <v>365</v>
      </c>
      <c r="K5" s="493" t="s">
        <v>366</v>
      </c>
      <c r="L5" s="493" t="s">
        <v>367</v>
      </c>
      <c r="M5" s="407" t="s">
        <v>11</v>
      </c>
      <c r="N5" s="407" t="s">
        <v>12</v>
      </c>
      <c r="O5" s="490"/>
      <c r="P5" s="801" t="s">
        <v>368</v>
      </c>
      <c r="Q5" s="802" t="s">
        <v>369</v>
      </c>
      <c r="R5" s="803" t="s">
        <v>370</v>
      </c>
      <c r="S5" s="801" t="s">
        <v>368</v>
      </c>
      <c r="T5" s="804" t="s">
        <v>369</v>
      </c>
      <c r="U5" s="775" t="s">
        <v>370</v>
      </c>
      <c r="V5" s="775" t="s">
        <v>368</v>
      </c>
      <c r="W5" s="805" t="s">
        <v>369</v>
      </c>
      <c r="X5" s="775" t="s">
        <v>370</v>
      </c>
      <c r="Y5" s="801" t="s">
        <v>368</v>
      </c>
      <c r="Z5" s="802" t="s">
        <v>369</v>
      </c>
      <c r="AA5" s="803" t="s">
        <v>370</v>
      </c>
    </row>
    <row r="6" spans="2:27" s="312" customFormat="1" ht="180" x14ac:dyDescent="0.25">
      <c r="B6" s="243" t="s">
        <v>371</v>
      </c>
      <c r="C6" s="776" t="s">
        <v>372</v>
      </c>
      <c r="D6" s="310" t="s">
        <v>125</v>
      </c>
      <c r="E6" s="74">
        <v>650000000</v>
      </c>
      <c r="F6" s="62">
        <v>907816253</v>
      </c>
      <c r="G6" s="116" t="s">
        <v>0</v>
      </c>
      <c r="H6" s="116" t="s">
        <v>0</v>
      </c>
      <c r="I6" s="368">
        <v>42826</v>
      </c>
      <c r="J6" s="368">
        <v>42856</v>
      </c>
      <c r="K6" s="368">
        <v>42916</v>
      </c>
      <c r="L6" s="368">
        <v>42931</v>
      </c>
      <c r="M6" s="368">
        <v>42948</v>
      </c>
      <c r="N6" s="368">
        <v>43069</v>
      </c>
      <c r="O6" s="63" t="s">
        <v>373</v>
      </c>
      <c r="P6" s="777">
        <v>1</v>
      </c>
      <c r="Q6" s="63" t="s">
        <v>374</v>
      </c>
      <c r="R6" s="63" t="s">
        <v>375</v>
      </c>
      <c r="S6" s="777">
        <v>1</v>
      </c>
      <c r="T6" s="354" t="s">
        <v>1006</v>
      </c>
      <c r="U6" s="63"/>
      <c r="V6" s="777">
        <v>1</v>
      </c>
      <c r="W6" s="63" t="s">
        <v>1540</v>
      </c>
      <c r="X6" s="164" t="s">
        <v>1227</v>
      </c>
      <c r="Y6" s="777">
        <v>1</v>
      </c>
      <c r="Z6" s="63" t="s">
        <v>1541</v>
      </c>
      <c r="AA6" s="185" t="s">
        <v>1413</v>
      </c>
    </row>
    <row r="7" spans="2:27" s="312" customFormat="1" ht="150" x14ac:dyDescent="0.25">
      <c r="B7" s="244"/>
      <c r="C7" s="776" t="s">
        <v>1542</v>
      </c>
      <c r="D7" s="310" t="s">
        <v>125</v>
      </c>
      <c r="E7" s="74"/>
      <c r="F7" s="62">
        <v>16373304</v>
      </c>
      <c r="G7" s="116" t="s">
        <v>0</v>
      </c>
      <c r="H7" s="116" t="s">
        <v>0</v>
      </c>
      <c r="I7" s="368"/>
      <c r="J7" s="368"/>
      <c r="K7" s="368"/>
      <c r="L7" s="368"/>
      <c r="M7" s="368"/>
      <c r="N7" s="368"/>
      <c r="O7" s="63" t="s">
        <v>1543</v>
      </c>
      <c r="P7" s="777"/>
      <c r="Q7" s="63"/>
      <c r="R7" s="63"/>
      <c r="S7" s="777">
        <v>1</v>
      </c>
      <c r="T7" s="354" t="s">
        <v>1007</v>
      </c>
      <c r="U7" s="63"/>
      <c r="V7" s="777">
        <v>1</v>
      </c>
      <c r="W7" s="63" t="s">
        <v>1544</v>
      </c>
      <c r="X7" s="63" t="s">
        <v>1228</v>
      </c>
      <c r="Y7" s="777">
        <v>1</v>
      </c>
      <c r="Z7" s="63" t="s">
        <v>1545</v>
      </c>
      <c r="AA7" s="63" t="s">
        <v>1414</v>
      </c>
    </row>
    <row r="8" spans="2:27" s="312" customFormat="1" ht="345" x14ac:dyDescent="0.25">
      <c r="B8" s="244"/>
      <c r="C8" s="776" t="s">
        <v>376</v>
      </c>
      <c r="D8" s="310" t="s">
        <v>125</v>
      </c>
      <c r="E8" s="74">
        <v>1900000000</v>
      </c>
      <c r="F8" s="74">
        <v>1900000000</v>
      </c>
      <c r="G8" s="116" t="s">
        <v>0</v>
      </c>
      <c r="H8" s="116" t="s">
        <v>0</v>
      </c>
      <c r="I8" s="368">
        <v>42809</v>
      </c>
      <c r="J8" s="368">
        <v>42826</v>
      </c>
      <c r="K8" s="368">
        <v>42870</v>
      </c>
      <c r="L8" s="371">
        <v>42887</v>
      </c>
      <c r="M8" s="368">
        <v>42931</v>
      </c>
      <c r="N8" s="368">
        <v>42962</v>
      </c>
      <c r="O8" s="63" t="s">
        <v>377</v>
      </c>
      <c r="P8" s="777">
        <v>1</v>
      </c>
      <c r="Q8" s="63" t="s">
        <v>378</v>
      </c>
      <c r="R8" s="63" t="s">
        <v>379</v>
      </c>
      <c r="S8" s="777">
        <v>1</v>
      </c>
      <c r="T8" s="354" t="s">
        <v>1008</v>
      </c>
      <c r="U8" s="63"/>
      <c r="V8" s="778">
        <v>0.8</v>
      </c>
      <c r="W8" s="63" t="s">
        <v>1546</v>
      </c>
      <c r="X8" s="63" t="s">
        <v>1229</v>
      </c>
      <c r="Y8" s="777">
        <v>1</v>
      </c>
      <c r="Z8" s="63" t="s">
        <v>1547</v>
      </c>
      <c r="AA8" s="63" t="s">
        <v>1415</v>
      </c>
    </row>
    <row r="9" spans="2:27" s="312" customFormat="1" ht="225" x14ac:dyDescent="0.25">
      <c r="B9" s="244"/>
      <c r="C9" s="776" t="s">
        <v>380</v>
      </c>
      <c r="D9" s="310" t="s">
        <v>125</v>
      </c>
      <c r="E9" s="74">
        <v>450000000</v>
      </c>
      <c r="F9" s="74">
        <v>450000000</v>
      </c>
      <c r="G9" s="116" t="s">
        <v>0</v>
      </c>
      <c r="H9" s="116" t="s">
        <v>0</v>
      </c>
      <c r="I9" s="368">
        <v>42826</v>
      </c>
      <c r="J9" s="368">
        <v>42856</v>
      </c>
      <c r="K9" s="368">
        <v>42916</v>
      </c>
      <c r="L9" s="368">
        <v>42931</v>
      </c>
      <c r="M9" s="368">
        <v>42948</v>
      </c>
      <c r="N9" s="368">
        <v>43039</v>
      </c>
      <c r="O9" s="63" t="s">
        <v>381</v>
      </c>
      <c r="P9" s="777" t="s">
        <v>382</v>
      </c>
      <c r="Q9" s="63" t="s">
        <v>383</v>
      </c>
      <c r="R9" s="63" t="s">
        <v>384</v>
      </c>
      <c r="S9" s="777">
        <v>0</v>
      </c>
      <c r="T9" s="354" t="s">
        <v>1009</v>
      </c>
      <c r="U9" s="63"/>
      <c r="V9" s="778"/>
      <c r="W9" s="63" t="s">
        <v>1548</v>
      </c>
      <c r="X9" s="63" t="s">
        <v>1230</v>
      </c>
      <c r="Y9" s="777">
        <v>1</v>
      </c>
      <c r="Z9" s="63" t="s">
        <v>1549</v>
      </c>
      <c r="AA9" s="63" t="s">
        <v>1416</v>
      </c>
    </row>
    <row r="10" spans="2:27" s="312" customFormat="1" x14ac:dyDescent="0.25">
      <c r="B10" s="244"/>
      <c r="C10" s="776"/>
      <c r="D10" s="310"/>
      <c r="E10" s="74"/>
      <c r="F10" s="74"/>
      <c r="G10" s="116"/>
      <c r="H10" s="116"/>
      <c r="I10" s="368"/>
      <c r="J10" s="368"/>
      <c r="K10" s="368"/>
      <c r="L10" s="368"/>
      <c r="M10" s="368"/>
      <c r="N10" s="368"/>
      <c r="O10" s="63"/>
      <c r="P10" s="777"/>
      <c r="Q10" s="63"/>
      <c r="R10" s="63"/>
      <c r="S10" s="777"/>
      <c r="T10" s="354"/>
      <c r="U10" s="63"/>
      <c r="V10" s="777"/>
      <c r="W10" s="63"/>
      <c r="X10" s="63"/>
      <c r="Y10" s="777"/>
      <c r="Z10" s="63"/>
      <c r="AA10" s="63"/>
    </row>
    <row r="11" spans="2:27" s="312" customFormat="1" ht="60" customHeight="1" x14ac:dyDescent="0.25">
      <c r="B11" s="244"/>
      <c r="C11" s="776" t="s">
        <v>385</v>
      </c>
      <c r="D11" s="310" t="s">
        <v>125</v>
      </c>
      <c r="E11" s="74">
        <v>459117422</v>
      </c>
      <c r="F11" s="74">
        <v>459117422</v>
      </c>
      <c r="G11" s="116" t="s">
        <v>18</v>
      </c>
      <c r="H11" s="116" t="s">
        <v>0</v>
      </c>
      <c r="I11" s="379" t="s">
        <v>204</v>
      </c>
      <c r="J11" s="379" t="s">
        <v>204</v>
      </c>
      <c r="K11" s="379" t="s">
        <v>204</v>
      </c>
      <c r="L11" s="379">
        <v>42736</v>
      </c>
      <c r="M11" s="368">
        <v>42736</v>
      </c>
      <c r="N11" s="310">
        <v>2018</v>
      </c>
      <c r="O11" s="63" t="s">
        <v>386</v>
      </c>
      <c r="P11" s="777">
        <v>1</v>
      </c>
      <c r="Q11" s="63" t="s">
        <v>387</v>
      </c>
      <c r="R11" s="777"/>
      <c r="S11" s="777">
        <v>1</v>
      </c>
      <c r="T11" s="354" t="s">
        <v>387</v>
      </c>
      <c r="U11" s="777"/>
      <c r="V11" s="777">
        <v>1</v>
      </c>
      <c r="W11" s="63" t="s">
        <v>387</v>
      </c>
      <c r="X11" s="779" t="s">
        <v>1231</v>
      </c>
      <c r="Y11" s="777">
        <v>1</v>
      </c>
      <c r="Z11" s="63" t="s">
        <v>1550</v>
      </c>
      <c r="AA11" s="780" t="s">
        <v>1417</v>
      </c>
    </row>
    <row r="12" spans="2:27" s="312" customFormat="1" ht="60" x14ac:dyDescent="0.25">
      <c r="B12" s="244"/>
      <c r="C12" s="776" t="s">
        <v>388</v>
      </c>
      <c r="D12" s="310" t="s">
        <v>125</v>
      </c>
      <c r="E12" s="74">
        <v>659029732</v>
      </c>
      <c r="F12" s="74">
        <v>659029732</v>
      </c>
      <c r="G12" s="116" t="s">
        <v>18</v>
      </c>
      <c r="H12" s="116" t="s">
        <v>0</v>
      </c>
      <c r="I12" s="379" t="s">
        <v>204</v>
      </c>
      <c r="J12" s="379" t="s">
        <v>204</v>
      </c>
      <c r="K12" s="379" t="s">
        <v>204</v>
      </c>
      <c r="L12" s="379">
        <v>42736</v>
      </c>
      <c r="M12" s="368">
        <v>42736</v>
      </c>
      <c r="N12" s="368">
        <v>42947</v>
      </c>
      <c r="O12" s="63" t="s">
        <v>389</v>
      </c>
      <c r="P12" s="777">
        <v>1</v>
      </c>
      <c r="Q12" s="63" t="s">
        <v>390</v>
      </c>
      <c r="R12" s="777"/>
      <c r="S12" s="777">
        <v>1</v>
      </c>
      <c r="T12" s="354" t="s">
        <v>390</v>
      </c>
      <c r="U12" s="777"/>
      <c r="V12" s="777">
        <v>1</v>
      </c>
      <c r="W12" s="63" t="s">
        <v>390</v>
      </c>
      <c r="X12" s="780" t="s">
        <v>1232</v>
      </c>
      <c r="Y12" s="777">
        <v>1</v>
      </c>
      <c r="Z12" s="63" t="s">
        <v>1551</v>
      </c>
      <c r="AA12" s="780" t="s">
        <v>1418</v>
      </c>
    </row>
    <row r="13" spans="2:27" s="312" customFormat="1" ht="270" x14ac:dyDescent="0.25">
      <c r="B13" s="244"/>
      <c r="C13" s="776" t="s">
        <v>391</v>
      </c>
      <c r="D13" s="310" t="s">
        <v>125</v>
      </c>
      <c r="E13" s="74">
        <v>700000000</v>
      </c>
      <c r="F13" s="62">
        <f>708990000+510348</f>
        <v>709500348</v>
      </c>
      <c r="G13" s="116" t="s">
        <v>19</v>
      </c>
      <c r="H13" s="116" t="s">
        <v>0</v>
      </c>
      <c r="I13" s="64">
        <v>42794</v>
      </c>
      <c r="J13" s="368">
        <v>42826</v>
      </c>
      <c r="K13" s="368">
        <v>42857</v>
      </c>
      <c r="L13" s="368">
        <v>42906</v>
      </c>
      <c r="M13" s="368">
        <v>42917</v>
      </c>
      <c r="N13" s="368">
        <v>43281</v>
      </c>
      <c r="O13" s="65" t="s">
        <v>392</v>
      </c>
      <c r="P13" s="777">
        <v>0.5</v>
      </c>
      <c r="Q13" s="63" t="s">
        <v>1552</v>
      </c>
      <c r="R13" s="780" t="s">
        <v>393</v>
      </c>
      <c r="S13" s="777" t="s">
        <v>204</v>
      </c>
      <c r="T13" s="354" t="s">
        <v>1553</v>
      </c>
      <c r="U13" s="780"/>
      <c r="V13" s="777" t="s">
        <v>204</v>
      </c>
      <c r="W13" s="63" t="s">
        <v>1554</v>
      </c>
      <c r="X13" s="780" t="s">
        <v>1233</v>
      </c>
      <c r="Y13" s="777" t="s">
        <v>204</v>
      </c>
      <c r="Z13" s="63" t="s">
        <v>1555</v>
      </c>
      <c r="AA13" s="780" t="s">
        <v>1419</v>
      </c>
    </row>
    <row r="14" spans="2:27" s="312" customFormat="1" ht="105" customHeight="1" x14ac:dyDescent="0.25">
      <c r="B14" s="244"/>
      <c r="C14" s="776" t="s">
        <v>394</v>
      </c>
      <c r="D14" s="310" t="s">
        <v>125</v>
      </c>
      <c r="E14" s="74">
        <v>70000000</v>
      </c>
      <c r="F14" s="74">
        <v>0</v>
      </c>
      <c r="G14" s="116" t="s">
        <v>0</v>
      </c>
      <c r="H14" s="116" t="s">
        <v>0</v>
      </c>
      <c r="I14" s="368">
        <v>42887</v>
      </c>
      <c r="J14" s="368">
        <v>42917</v>
      </c>
      <c r="K14" s="368">
        <v>42948</v>
      </c>
      <c r="L14" s="368">
        <v>42993</v>
      </c>
      <c r="M14" s="368">
        <v>43009</v>
      </c>
      <c r="N14" s="368">
        <v>43069</v>
      </c>
      <c r="O14" s="63" t="s">
        <v>395</v>
      </c>
      <c r="P14" s="344" t="s">
        <v>382</v>
      </c>
      <c r="Q14" s="63" t="s">
        <v>396</v>
      </c>
      <c r="R14" s="65" t="s">
        <v>397</v>
      </c>
      <c r="S14" s="781" t="s">
        <v>204</v>
      </c>
      <c r="T14" s="354" t="s">
        <v>1010</v>
      </c>
      <c r="U14" s="65"/>
      <c r="V14" s="376" t="s">
        <v>382</v>
      </c>
      <c r="W14" s="63" t="s">
        <v>1556</v>
      </c>
      <c r="X14" s="178" t="s">
        <v>1234</v>
      </c>
      <c r="Y14" s="782" t="s">
        <v>382</v>
      </c>
      <c r="Z14" s="63" t="s">
        <v>1557</v>
      </c>
      <c r="AA14" s="178" t="s">
        <v>1234</v>
      </c>
    </row>
    <row r="15" spans="2:27" s="312" customFormat="1" ht="158.25" customHeight="1" x14ac:dyDescent="0.25">
      <c r="B15" s="244"/>
      <c r="C15" s="776" t="s">
        <v>398</v>
      </c>
      <c r="D15" s="310" t="s">
        <v>125</v>
      </c>
      <c r="E15" s="74">
        <v>350000000</v>
      </c>
      <c r="F15" s="74">
        <v>350000000</v>
      </c>
      <c r="G15" s="116" t="s">
        <v>0</v>
      </c>
      <c r="H15" s="116" t="s">
        <v>0</v>
      </c>
      <c r="I15" s="368">
        <v>42826</v>
      </c>
      <c r="J15" s="368">
        <v>42856</v>
      </c>
      <c r="K15" s="368">
        <v>42887</v>
      </c>
      <c r="L15" s="368">
        <v>42901</v>
      </c>
      <c r="M15" s="368">
        <v>42917</v>
      </c>
      <c r="N15" s="368">
        <v>43069</v>
      </c>
      <c r="O15" s="63" t="s">
        <v>399</v>
      </c>
      <c r="P15" s="777" t="s">
        <v>382</v>
      </c>
      <c r="Q15" s="63" t="s">
        <v>400</v>
      </c>
      <c r="R15" s="780" t="s">
        <v>401</v>
      </c>
      <c r="S15" s="777">
        <v>0</v>
      </c>
      <c r="T15" s="354" t="s">
        <v>1011</v>
      </c>
      <c r="U15" s="780"/>
      <c r="V15" s="777" t="s">
        <v>204</v>
      </c>
      <c r="W15" s="63" t="s">
        <v>1558</v>
      </c>
      <c r="X15" s="780" t="s">
        <v>1235</v>
      </c>
      <c r="Y15" s="777" t="s">
        <v>204</v>
      </c>
      <c r="Z15" s="63" t="s">
        <v>1559</v>
      </c>
      <c r="AA15" s="780" t="s">
        <v>1235</v>
      </c>
    </row>
    <row r="16" spans="2:27" s="312" customFormat="1" ht="164.25" customHeight="1" x14ac:dyDescent="0.25">
      <c r="B16" s="244"/>
      <c r="C16" s="776" t="s">
        <v>402</v>
      </c>
      <c r="D16" s="310" t="s">
        <v>125</v>
      </c>
      <c r="E16" s="74">
        <v>168500000</v>
      </c>
      <c r="F16" s="74">
        <v>168500000</v>
      </c>
      <c r="G16" s="116" t="s">
        <v>0</v>
      </c>
      <c r="H16" s="116" t="s">
        <v>0</v>
      </c>
      <c r="I16" s="368">
        <v>42887</v>
      </c>
      <c r="J16" s="368">
        <v>42917</v>
      </c>
      <c r="K16" s="368">
        <v>42948</v>
      </c>
      <c r="L16" s="368">
        <v>42993</v>
      </c>
      <c r="M16" s="368">
        <v>43009</v>
      </c>
      <c r="N16" s="368">
        <v>43100</v>
      </c>
      <c r="O16" s="63" t="s">
        <v>403</v>
      </c>
      <c r="P16" s="777" t="s">
        <v>382</v>
      </c>
      <c r="Q16" s="63" t="s">
        <v>404</v>
      </c>
      <c r="R16" s="310" t="s">
        <v>405</v>
      </c>
      <c r="S16" s="777" t="s">
        <v>382</v>
      </c>
      <c r="T16" s="354" t="s">
        <v>1012</v>
      </c>
      <c r="U16" s="310"/>
      <c r="V16" s="777" t="s">
        <v>204</v>
      </c>
      <c r="W16" s="63" t="s">
        <v>1236</v>
      </c>
      <c r="X16" s="63" t="s">
        <v>1237</v>
      </c>
      <c r="Y16" s="777" t="s">
        <v>204</v>
      </c>
      <c r="Z16" s="63" t="s">
        <v>1560</v>
      </c>
      <c r="AA16" s="780" t="s">
        <v>1233</v>
      </c>
    </row>
    <row r="17" spans="2:27" s="312" customFormat="1" ht="101.25" customHeight="1" x14ac:dyDescent="0.25">
      <c r="B17" s="244"/>
      <c r="C17" s="776" t="s">
        <v>406</v>
      </c>
      <c r="D17" s="310" t="s">
        <v>125</v>
      </c>
      <c r="E17" s="783">
        <v>300000000</v>
      </c>
      <c r="F17" s="173">
        <f>270593601-16373304-17884000-68623730</f>
        <v>167712567</v>
      </c>
      <c r="G17" s="116" t="s">
        <v>0</v>
      </c>
      <c r="H17" s="116" t="s">
        <v>0</v>
      </c>
      <c r="I17" s="368">
        <v>42826</v>
      </c>
      <c r="J17" s="368">
        <v>42856</v>
      </c>
      <c r="K17" s="368">
        <v>42887</v>
      </c>
      <c r="L17" s="368">
        <v>42901</v>
      </c>
      <c r="M17" s="368">
        <v>42917</v>
      </c>
      <c r="N17" s="368">
        <v>43069</v>
      </c>
      <c r="O17" s="63" t="s">
        <v>407</v>
      </c>
      <c r="P17" s="777" t="s">
        <v>382</v>
      </c>
      <c r="Q17" s="63" t="s">
        <v>408</v>
      </c>
      <c r="R17" s="65" t="s">
        <v>409</v>
      </c>
      <c r="S17" s="777" t="s">
        <v>382</v>
      </c>
      <c r="T17" s="354" t="s">
        <v>1013</v>
      </c>
      <c r="U17" s="65"/>
      <c r="V17" s="376" t="s">
        <v>382</v>
      </c>
      <c r="W17" s="63" t="s">
        <v>1238</v>
      </c>
      <c r="X17" s="178" t="s">
        <v>1239</v>
      </c>
      <c r="Y17" s="376" t="s">
        <v>382</v>
      </c>
      <c r="Z17" s="63" t="s">
        <v>1561</v>
      </c>
      <c r="AA17" s="178" t="s">
        <v>1420</v>
      </c>
    </row>
    <row r="18" spans="2:27" s="312" customFormat="1" ht="105" x14ac:dyDescent="0.25">
      <c r="B18" s="244"/>
      <c r="C18" s="776" t="s">
        <v>410</v>
      </c>
      <c r="D18" s="310" t="s">
        <v>125</v>
      </c>
      <c r="E18" s="74">
        <v>100000000</v>
      </c>
      <c r="F18" s="74">
        <v>0</v>
      </c>
      <c r="G18" s="116" t="s">
        <v>0</v>
      </c>
      <c r="H18" s="116" t="s">
        <v>0</v>
      </c>
      <c r="I18" s="368">
        <v>42826</v>
      </c>
      <c r="J18" s="368">
        <v>42856</v>
      </c>
      <c r="K18" s="368">
        <v>42887</v>
      </c>
      <c r="L18" s="368">
        <v>42901</v>
      </c>
      <c r="M18" s="368">
        <v>42917</v>
      </c>
      <c r="N18" s="368">
        <v>43008</v>
      </c>
      <c r="O18" s="63" t="s">
        <v>411</v>
      </c>
      <c r="P18" s="777" t="s">
        <v>382</v>
      </c>
      <c r="Q18" s="63" t="s">
        <v>412</v>
      </c>
      <c r="R18" s="65" t="s">
        <v>413</v>
      </c>
      <c r="S18" s="778" t="s">
        <v>382</v>
      </c>
      <c r="T18" s="354" t="s">
        <v>1014</v>
      </c>
      <c r="U18" s="65"/>
      <c r="V18" s="376" t="s">
        <v>382</v>
      </c>
      <c r="W18" s="63" t="s">
        <v>1562</v>
      </c>
      <c r="X18" s="178" t="s">
        <v>1240</v>
      </c>
      <c r="Y18" s="376" t="s">
        <v>382</v>
      </c>
      <c r="Z18" s="63" t="s">
        <v>1563</v>
      </c>
      <c r="AA18" s="178" t="s">
        <v>1240</v>
      </c>
    </row>
    <row r="19" spans="2:27" s="312" customFormat="1" ht="360" x14ac:dyDescent="0.25">
      <c r="B19" s="244"/>
      <c r="C19" s="776" t="s">
        <v>414</v>
      </c>
      <c r="D19" s="310" t="s">
        <v>125</v>
      </c>
      <c r="E19" s="74">
        <v>1990510348</v>
      </c>
      <c r="F19" s="74">
        <v>1990000000</v>
      </c>
      <c r="G19" s="116" t="s">
        <v>0</v>
      </c>
      <c r="H19" s="116" t="s">
        <v>0</v>
      </c>
      <c r="I19" s="368">
        <v>42826</v>
      </c>
      <c r="J19" s="368">
        <v>42856</v>
      </c>
      <c r="K19" s="368">
        <v>42887</v>
      </c>
      <c r="L19" s="368">
        <v>42901</v>
      </c>
      <c r="M19" s="368">
        <v>42917</v>
      </c>
      <c r="N19" s="368">
        <v>43039</v>
      </c>
      <c r="O19" s="63" t="s">
        <v>1015</v>
      </c>
      <c r="P19" s="777" t="s">
        <v>382</v>
      </c>
      <c r="Q19" s="63" t="s">
        <v>415</v>
      </c>
      <c r="R19" s="310" t="s">
        <v>416</v>
      </c>
      <c r="S19" s="777">
        <v>1</v>
      </c>
      <c r="T19" s="354" t="s">
        <v>1016</v>
      </c>
      <c r="U19" s="310"/>
      <c r="V19" s="777">
        <v>1</v>
      </c>
      <c r="W19" s="63" t="s">
        <v>1564</v>
      </c>
      <c r="X19" s="178" t="s">
        <v>1241</v>
      </c>
      <c r="Y19" s="777">
        <v>1</v>
      </c>
      <c r="Z19" s="63" t="s">
        <v>1565</v>
      </c>
      <c r="AA19" s="178" t="s">
        <v>1421</v>
      </c>
    </row>
    <row r="20" spans="2:27" s="312" customFormat="1" ht="105" x14ac:dyDescent="0.25">
      <c r="B20" s="244"/>
      <c r="C20" s="776" t="s">
        <v>1566</v>
      </c>
      <c r="D20" s="310" t="s">
        <v>125</v>
      </c>
      <c r="E20" s="74"/>
      <c r="F20" s="62">
        <v>17884000</v>
      </c>
      <c r="G20" s="116" t="s">
        <v>0</v>
      </c>
      <c r="H20" s="116" t="s">
        <v>0</v>
      </c>
      <c r="I20" s="368"/>
      <c r="J20" s="368"/>
      <c r="K20" s="368"/>
      <c r="L20" s="368"/>
      <c r="M20" s="368"/>
      <c r="N20" s="368"/>
      <c r="O20" s="63" t="s">
        <v>1017</v>
      </c>
      <c r="P20" s="777"/>
      <c r="Q20" s="63"/>
      <c r="R20" s="310"/>
      <c r="S20" s="777">
        <v>1</v>
      </c>
      <c r="T20" s="354" t="s">
        <v>1018</v>
      </c>
      <c r="U20" s="310"/>
      <c r="V20" s="777">
        <v>1</v>
      </c>
      <c r="W20" s="63" t="s">
        <v>1567</v>
      </c>
      <c r="X20" s="310" t="s">
        <v>1242</v>
      </c>
      <c r="Y20" s="777">
        <v>1</v>
      </c>
      <c r="Z20" s="63" t="s">
        <v>1568</v>
      </c>
      <c r="AA20" s="310" t="s">
        <v>1242</v>
      </c>
    </row>
    <row r="21" spans="2:27" s="312" customFormat="1" ht="150" x14ac:dyDescent="0.25">
      <c r="B21" s="244"/>
      <c r="C21" s="776" t="s">
        <v>1569</v>
      </c>
      <c r="D21" s="310" t="s">
        <v>125</v>
      </c>
      <c r="E21" s="74"/>
      <c r="F21" s="62">
        <v>68623730</v>
      </c>
      <c r="G21" s="116" t="s">
        <v>0</v>
      </c>
      <c r="H21" s="116" t="s">
        <v>0</v>
      </c>
      <c r="I21" s="368"/>
      <c r="J21" s="368"/>
      <c r="K21" s="368"/>
      <c r="L21" s="368"/>
      <c r="M21" s="368"/>
      <c r="N21" s="368"/>
      <c r="O21" s="63" t="s">
        <v>1019</v>
      </c>
      <c r="P21" s="777"/>
      <c r="Q21" s="63"/>
      <c r="R21" s="310"/>
      <c r="S21" s="777">
        <v>1</v>
      </c>
      <c r="T21" s="354" t="s">
        <v>1020</v>
      </c>
      <c r="U21" s="310"/>
      <c r="V21" s="777">
        <v>1</v>
      </c>
      <c r="W21" s="63" t="s">
        <v>1570</v>
      </c>
      <c r="X21" s="310" t="s">
        <v>1242</v>
      </c>
      <c r="Y21" s="777">
        <v>1</v>
      </c>
      <c r="Z21" s="63" t="s">
        <v>1571</v>
      </c>
      <c r="AA21" s="310" t="s">
        <v>1242</v>
      </c>
    </row>
    <row r="22" spans="2:27" s="312" customFormat="1" ht="225" x14ac:dyDescent="0.25">
      <c r="B22" s="244"/>
      <c r="C22" s="776" t="s">
        <v>417</v>
      </c>
      <c r="D22" s="310" t="s">
        <v>125</v>
      </c>
      <c r="E22" s="74">
        <v>800000000</v>
      </c>
      <c r="F22" s="62">
        <v>732590146</v>
      </c>
      <c r="G22" s="116" t="s">
        <v>0</v>
      </c>
      <c r="H22" s="116" t="s">
        <v>0</v>
      </c>
      <c r="I22" s="64">
        <v>42766</v>
      </c>
      <c r="J22" s="368">
        <v>42809</v>
      </c>
      <c r="K22" s="368">
        <v>42840</v>
      </c>
      <c r="L22" s="368">
        <v>42901</v>
      </c>
      <c r="M22" s="368">
        <v>42917</v>
      </c>
      <c r="N22" s="368">
        <v>43100</v>
      </c>
      <c r="O22" s="63" t="s">
        <v>418</v>
      </c>
      <c r="P22" s="777">
        <v>1</v>
      </c>
      <c r="Q22" s="63" t="s">
        <v>1572</v>
      </c>
      <c r="R22" s="65" t="s">
        <v>419</v>
      </c>
      <c r="S22" s="777">
        <v>0</v>
      </c>
      <c r="T22" s="354" t="s">
        <v>1021</v>
      </c>
      <c r="U22" s="65"/>
      <c r="V22" s="777">
        <v>1</v>
      </c>
      <c r="W22" s="63" t="s">
        <v>1573</v>
      </c>
      <c r="X22" s="65" t="s">
        <v>1243</v>
      </c>
      <c r="Y22" s="777">
        <v>0.75</v>
      </c>
      <c r="Z22" s="63" t="s">
        <v>1422</v>
      </c>
      <c r="AA22" s="63" t="s">
        <v>1423</v>
      </c>
    </row>
    <row r="23" spans="2:27" s="312" customFormat="1" ht="210" x14ac:dyDescent="0.25">
      <c r="B23" s="244"/>
      <c r="C23" s="776" t="s">
        <v>420</v>
      </c>
      <c r="D23" s="310" t="s">
        <v>125</v>
      </c>
      <c r="E23" s="74">
        <v>650000000</v>
      </c>
      <c r="F23" s="74">
        <v>650000000</v>
      </c>
      <c r="G23" s="116" t="s">
        <v>0</v>
      </c>
      <c r="H23" s="116" t="s">
        <v>0</v>
      </c>
      <c r="I23" s="64">
        <v>42795</v>
      </c>
      <c r="J23" s="368">
        <v>42826</v>
      </c>
      <c r="K23" s="368">
        <v>42870</v>
      </c>
      <c r="L23" s="368">
        <v>42911</v>
      </c>
      <c r="M23" s="368">
        <v>42948</v>
      </c>
      <c r="N23" s="368">
        <v>43039</v>
      </c>
      <c r="O23" s="63" t="s">
        <v>421</v>
      </c>
      <c r="P23" s="777">
        <v>1</v>
      </c>
      <c r="Q23" s="63" t="s">
        <v>422</v>
      </c>
      <c r="R23" s="310"/>
      <c r="S23" s="777">
        <v>0</v>
      </c>
      <c r="T23" s="354" t="s">
        <v>1022</v>
      </c>
      <c r="U23" s="310"/>
      <c r="V23" s="778">
        <v>0.5</v>
      </c>
      <c r="W23" s="63" t="s">
        <v>1574</v>
      </c>
      <c r="X23" s="310" t="s">
        <v>1244</v>
      </c>
      <c r="Y23" s="777">
        <v>1</v>
      </c>
      <c r="Z23" s="63" t="s">
        <v>1575</v>
      </c>
      <c r="AA23" s="63" t="s">
        <v>1424</v>
      </c>
    </row>
    <row r="24" spans="2:27" s="312" customFormat="1" ht="195" x14ac:dyDescent="0.25">
      <c r="B24" s="244"/>
      <c r="C24" s="776" t="s">
        <v>423</v>
      </c>
      <c r="D24" s="310" t="s">
        <v>125</v>
      </c>
      <c r="E24" s="74">
        <v>894886006</v>
      </c>
      <c r="F24" s="74">
        <v>894886006</v>
      </c>
      <c r="G24" s="116" t="s">
        <v>18</v>
      </c>
      <c r="H24" s="116" t="s">
        <v>0</v>
      </c>
      <c r="I24" s="379" t="s">
        <v>204</v>
      </c>
      <c r="J24" s="379" t="s">
        <v>204</v>
      </c>
      <c r="K24" s="379" t="s">
        <v>204</v>
      </c>
      <c r="L24" s="379">
        <v>42736</v>
      </c>
      <c r="M24" s="368">
        <v>42736</v>
      </c>
      <c r="N24" s="368">
        <v>42947</v>
      </c>
      <c r="O24" s="63" t="s">
        <v>424</v>
      </c>
      <c r="P24" s="777">
        <v>1</v>
      </c>
      <c r="Q24" s="63" t="s">
        <v>425</v>
      </c>
      <c r="R24" s="310"/>
      <c r="S24" s="777">
        <v>1</v>
      </c>
      <c r="T24" s="354" t="s">
        <v>425</v>
      </c>
      <c r="U24" s="310"/>
      <c r="V24" s="777">
        <v>1</v>
      </c>
      <c r="W24" s="63" t="s">
        <v>1245</v>
      </c>
      <c r="X24" s="310" t="s">
        <v>1246</v>
      </c>
      <c r="Y24" s="777">
        <v>1</v>
      </c>
      <c r="Z24" s="63" t="s">
        <v>1576</v>
      </c>
      <c r="AA24" s="63" t="s">
        <v>1425</v>
      </c>
    </row>
    <row r="25" spans="2:27" s="312" customFormat="1" ht="120" x14ac:dyDescent="0.25">
      <c r="B25" s="244"/>
      <c r="C25" s="776" t="s">
        <v>426</v>
      </c>
      <c r="D25" s="310" t="s">
        <v>125</v>
      </c>
      <c r="E25" s="74">
        <v>949956492</v>
      </c>
      <c r="F25" s="62">
        <v>949966492</v>
      </c>
      <c r="G25" s="116" t="s">
        <v>19</v>
      </c>
      <c r="H25" s="116" t="s">
        <v>0</v>
      </c>
      <c r="I25" s="64">
        <v>42794</v>
      </c>
      <c r="J25" s="368">
        <v>42887</v>
      </c>
      <c r="K25" s="368">
        <v>42888</v>
      </c>
      <c r="L25" s="368">
        <v>42917</v>
      </c>
      <c r="M25" s="368">
        <v>42962</v>
      </c>
      <c r="N25" s="368">
        <v>43281</v>
      </c>
      <c r="O25" s="63" t="s">
        <v>427</v>
      </c>
      <c r="P25" s="777">
        <v>1</v>
      </c>
      <c r="Q25" s="63" t="s">
        <v>428</v>
      </c>
      <c r="R25" s="310"/>
      <c r="S25" s="777">
        <v>1</v>
      </c>
      <c r="T25" s="354" t="s">
        <v>1023</v>
      </c>
      <c r="U25" s="310"/>
      <c r="V25" s="777">
        <v>1</v>
      </c>
      <c r="W25" s="63" t="s">
        <v>1577</v>
      </c>
      <c r="X25" s="63" t="s">
        <v>1247</v>
      </c>
      <c r="Y25" s="777">
        <v>1</v>
      </c>
      <c r="Z25" s="63" t="s">
        <v>1245</v>
      </c>
      <c r="AA25" s="63" t="s">
        <v>1426</v>
      </c>
    </row>
    <row r="26" spans="2:27" s="312" customFormat="1" ht="210" x14ac:dyDescent="0.25">
      <c r="B26" s="244"/>
      <c r="C26" s="776" t="s">
        <v>1578</v>
      </c>
      <c r="D26" s="310" t="s">
        <v>125</v>
      </c>
      <c r="E26" s="310" t="s">
        <v>429</v>
      </c>
      <c r="F26" s="310"/>
      <c r="G26" s="116" t="s">
        <v>0</v>
      </c>
      <c r="H26" s="116" t="s">
        <v>0</v>
      </c>
      <c r="I26" s="368"/>
      <c r="J26" s="368"/>
      <c r="K26" s="368"/>
      <c r="L26" s="368"/>
      <c r="M26" s="368"/>
      <c r="N26" s="368"/>
      <c r="O26" s="63" t="s">
        <v>430</v>
      </c>
      <c r="P26" s="116">
        <v>0</v>
      </c>
      <c r="Q26" s="310"/>
      <c r="R26" s="310"/>
      <c r="S26" s="377" t="s">
        <v>382</v>
      </c>
      <c r="T26" s="365"/>
      <c r="U26" s="310"/>
      <c r="V26" s="360"/>
      <c r="W26" s="310"/>
      <c r="X26" s="310"/>
      <c r="Y26" s="777">
        <v>1</v>
      </c>
      <c r="Z26" s="63" t="s">
        <v>1579</v>
      </c>
      <c r="AA26" s="63" t="s">
        <v>1427</v>
      </c>
    </row>
    <row r="27" spans="2:27" s="312" customFormat="1" ht="90" x14ac:dyDescent="0.25">
      <c r="B27" s="245"/>
      <c r="C27" s="246" t="s">
        <v>360</v>
      </c>
      <c r="D27" s="247"/>
      <c r="E27" s="66">
        <f>SUM(E6:E25)</f>
        <v>11092000000</v>
      </c>
      <c r="F27" s="66">
        <f>SUM(F6:F25)</f>
        <v>11092000000</v>
      </c>
      <c r="G27" s="246"/>
      <c r="H27" s="248"/>
      <c r="I27" s="248"/>
      <c r="J27" s="248"/>
      <c r="K27" s="248"/>
      <c r="L27" s="248"/>
      <c r="M27" s="248"/>
      <c r="N27" s="248"/>
      <c r="O27" s="247"/>
      <c r="U27" s="310"/>
      <c r="V27" s="360"/>
      <c r="W27" s="63" t="s">
        <v>1580</v>
      </c>
      <c r="X27" s="310"/>
      <c r="Y27" s="360"/>
      <c r="Z27" s="310"/>
      <c r="AA27" s="310"/>
    </row>
    <row r="28" spans="2:27" s="784" customFormat="1" x14ac:dyDescent="0.25">
      <c r="F28" s="785">
        <f>E27-F27</f>
        <v>0</v>
      </c>
      <c r="G28" s="786"/>
      <c r="H28" s="786"/>
      <c r="O28" s="787"/>
      <c r="U28" s="788"/>
      <c r="W28" s="788"/>
      <c r="Y28" s="360"/>
    </row>
    <row r="29" spans="2:27" s="312" customFormat="1" ht="90" x14ac:dyDescent="0.25">
      <c r="B29" s="229" t="s">
        <v>431</v>
      </c>
      <c r="C29" s="483" t="s">
        <v>432</v>
      </c>
      <c r="D29" s="310" t="s">
        <v>125</v>
      </c>
      <c r="E29" s="67">
        <v>1835108074</v>
      </c>
      <c r="F29" s="67"/>
      <c r="G29" s="164" t="s">
        <v>18</v>
      </c>
      <c r="H29" s="116" t="s">
        <v>0</v>
      </c>
      <c r="I29" s="116" t="s">
        <v>204</v>
      </c>
      <c r="J29" s="116" t="s">
        <v>204</v>
      </c>
      <c r="K29" s="116" t="s">
        <v>204</v>
      </c>
      <c r="L29" s="476">
        <v>42736</v>
      </c>
      <c r="M29" s="368">
        <v>42305</v>
      </c>
      <c r="N29" s="368">
        <v>43340</v>
      </c>
      <c r="O29" s="63"/>
      <c r="P29" s="398">
        <v>1</v>
      </c>
      <c r="Q29" s="63" t="s">
        <v>433</v>
      </c>
      <c r="S29" s="460">
        <v>1</v>
      </c>
      <c r="T29" s="354" t="s">
        <v>433</v>
      </c>
      <c r="U29" s="310"/>
      <c r="V29" s="777">
        <v>0.8</v>
      </c>
      <c r="W29" s="63" t="s">
        <v>1301</v>
      </c>
      <c r="X29" s="310"/>
      <c r="Y29" s="789">
        <v>1</v>
      </c>
      <c r="Z29" s="63" t="s">
        <v>1581</v>
      </c>
      <c r="AA29" s="483" t="s">
        <v>1428</v>
      </c>
    </row>
    <row r="30" spans="2:27" s="312" customFormat="1" ht="90" x14ac:dyDescent="0.25">
      <c r="B30" s="229"/>
      <c r="C30" s="483" t="s">
        <v>434</v>
      </c>
      <c r="D30" s="310" t="s">
        <v>125</v>
      </c>
      <c r="E30" s="67">
        <v>420165920</v>
      </c>
      <c r="F30" s="67"/>
      <c r="G30" s="164" t="s">
        <v>18</v>
      </c>
      <c r="H30" s="116" t="s">
        <v>0</v>
      </c>
      <c r="I30" s="116" t="s">
        <v>204</v>
      </c>
      <c r="J30" s="116" t="s">
        <v>204</v>
      </c>
      <c r="K30" s="116" t="s">
        <v>204</v>
      </c>
      <c r="L30" s="476">
        <v>42736</v>
      </c>
      <c r="M30" s="371">
        <v>42644</v>
      </c>
      <c r="N30" s="371">
        <v>43342</v>
      </c>
      <c r="O30" s="63"/>
      <c r="P30" s="398">
        <v>1</v>
      </c>
      <c r="Q30" s="63" t="s">
        <v>433</v>
      </c>
      <c r="S30" s="460">
        <v>1</v>
      </c>
      <c r="T30" s="354" t="s">
        <v>433</v>
      </c>
      <c r="U30" s="310"/>
      <c r="V30" s="777">
        <v>1</v>
      </c>
      <c r="W30" s="63" t="s">
        <v>1302</v>
      </c>
      <c r="X30" s="310"/>
      <c r="Y30" s="789">
        <v>1</v>
      </c>
      <c r="Z30" s="63" t="s">
        <v>1582</v>
      </c>
      <c r="AA30" s="763" t="s">
        <v>1429</v>
      </c>
    </row>
    <row r="31" spans="2:27" s="312" customFormat="1" ht="75" x14ac:dyDescent="0.25">
      <c r="B31" s="229"/>
      <c r="C31" s="483" t="s">
        <v>435</v>
      </c>
      <c r="D31" s="310" t="s">
        <v>125</v>
      </c>
      <c r="E31" s="68">
        <v>1514506138</v>
      </c>
      <c r="F31" s="68"/>
      <c r="G31" s="164" t="s">
        <v>0</v>
      </c>
      <c r="H31" s="116" t="s">
        <v>0</v>
      </c>
      <c r="I31" s="64">
        <v>42750</v>
      </c>
      <c r="J31" s="368">
        <v>42809</v>
      </c>
      <c r="K31" s="116" t="s">
        <v>436</v>
      </c>
      <c r="L31" s="371">
        <v>42883</v>
      </c>
      <c r="M31" s="368">
        <v>42887</v>
      </c>
      <c r="N31" s="368">
        <v>43100</v>
      </c>
      <c r="O31" s="63" t="s">
        <v>437</v>
      </c>
      <c r="P31" s="398">
        <v>1</v>
      </c>
      <c r="Q31" s="312" t="s">
        <v>438</v>
      </c>
      <c r="S31" s="460">
        <v>1</v>
      </c>
      <c r="T31" s="312" t="s">
        <v>1024</v>
      </c>
      <c r="U31" s="310"/>
      <c r="V31" s="777">
        <v>1</v>
      </c>
      <c r="W31" s="310" t="s">
        <v>1303</v>
      </c>
      <c r="X31" s="310"/>
      <c r="Y31" s="789">
        <v>1</v>
      </c>
      <c r="Z31" s="63" t="s">
        <v>1583</v>
      </c>
      <c r="AA31" s="63" t="s">
        <v>1430</v>
      </c>
    </row>
    <row r="32" spans="2:27" s="312" customFormat="1" ht="105" x14ac:dyDescent="0.25">
      <c r="B32" s="229"/>
      <c r="C32" s="483" t="s">
        <v>439</v>
      </c>
      <c r="D32" s="310" t="s">
        <v>125</v>
      </c>
      <c r="E32" s="68">
        <v>211802972</v>
      </c>
      <c r="F32" s="68"/>
      <c r="G32" s="164" t="s">
        <v>0</v>
      </c>
      <c r="H32" s="116" t="s">
        <v>0</v>
      </c>
      <c r="I32" s="64">
        <v>42755</v>
      </c>
      <c r="J32" s="368">
        <v>42809</v>
      </c>
      <c r="K32" s="368">
        <v>42840</v>
      </c>
      <c r="L32" s="368">
        <v>42883</v>
      </c>
      <c r="M32" s="368">
        <v>42891</v>
      </c>
      <c r="N32" s="368">
        <v>43100</v>
      </c>
      <c r="O32" s="63" t="s">
        <v>440</v>
      </c>
      <c r="P32" s="398">
        <v>1</v>
      </c>
      <c r="Q32" s="459" t="s">
        <v>1025</v>
      </c>
      <c r="S32" s="460">
        <v>1</v>
      </c>
      <c r="T32" s="312" t="s">
        <v>1026</v>
      </c>
      <c r="U32" s="310"/>
      <c r="V32" s="777">
        <v>1</v>
      </c>
      <c r="W32" s="310" t="s">
        <v>1304</v>
      </c>
      <c r="X32" s="310"/>
      <c r="Y32" s="790">
        <v>1</v>
      </c>
      <c r="Z32" s="63" t="s">
        <v>1584</v>
      </c>
      <c r="AA32" s="63" t="s">
        <v>1430</v>
      </c>
    </row>
    <row r="33" spans="2:27" s="312" customFormat="1" ht="90" x14ac:dyDescent="0.25">
      <c r="B33" s="229"/>
      <c r="C33" s="483" t="s">
        <v>441</v>
      </c>
      <c r="D33" s="310" t="s">
        <v>125</v>
      </c>
      <c r="E33" s="69">
        <v>700000000</v>
      </c>
      <c r="F33" s="69"/>
      <c r="G33" s="164" t="s">
        <v>0</v>
      </c>
      <c r="H33" s="116" t="s">
        <v>0</v>
      </c>
      <c r="I33" s="64">
        <v>42750</v>
      </c>
      <c r="J33" s="368">
        <v>42809</v>
      </c>
      <c r="K33" s="368">
        <v>42840</v>
      </c>
      <c r="L33" s="368">
        <v>42883</v>
      </c>
      <c r="M33" s="368">
        <v>42891</v>
      </c>
      <c r="N33" s="368">
        <v>43069</v>
      </c>
      <c r="O33" s="483" t="s">
        <v>442</v>
      </c>
      <c r="P33" s="398">
        <v>0.9</v>
      </c>
      <c r="Q33" s="459" t="s">
        <v>1027</v>
      </c>
      <c r="R33" s="459" t="s">
        <v>1028</v>
      </c>
      <c r="S33" s="791">
        <v>1</v>
      </c>
      <c r="T33" s="312" t="s">
        <v>1029</v>
      </c>
      <c r="U33" s="310"/>
      <c r="V33" s="777">
        <v>1</v>
      </c>
      <c r="W33" s="310" t="s">
        <v>1305</v>
      </c>
      <c r="X33" s="310"/>
      <c r="Y33" s="790">
        <v>1</v>
      </c>
      <c r="Z33" s="63" t="s">
        <v>1585</v>
      </c>
      <c r="AA33" s="483" t="s">
        <v>1431</v>
      </c>
    </row>
    <row r="34" spans="2:27" s="312" customFormat="1" ht="75" x14ac:dyDescent="0.25">
      <c r="B34" s="229"/>
      <c r="C34" s="483" t="s">
        <v>444</v>
      </c>
      <c r="D34" s="310" t="s">
        <v>125</v>
      </c>
      <c r="E34" s="70">
        <v>49102336</v>
      </c>
      <c r="F34" s="70"/>
      <c r="G34" s="164" t="s">
        <v>0</v>
      </c>
      <c r="H34" s="116" t="s">
        <v>0</v>
      </c>
      <c r="I34" s="64">
        <v>42750</v>
      </c>
      <c r="J34" s="368">
        <v>42809</v>
      </c>
      <c r="K34" s="368">
        <v>42840</v>
      </c>
      <c r="L34" s="368">
        <v>42883</v>
      </c>
      <c r="M34" s="368">
        <v>42891</v>
      </c>
      <c r="N34" s="368">
        <v>43008</v>
      </c>
      <c r="O34" s="63" t="s">
        <v>445</v>
      </c>
      <c r="P34" s="398">
        <v>1</v>
      </c>
      <c r="Q34" s="459" t="s">
        <v>1030</v>
      </c>
      <c r="S34" s="460">
        <v>1</v>
      </c>
      <c r="T34" s="312" t="s">
        <v>1031</v>
      </c>
      <c r="U34" s="310"/>
      <c r="V34" s="777">
        <v>1</v>
      </c>
      <c r="W34" s="310" t="s">
        <v>1305</v>
      </c>
      <c r="X34" s="310"/>
      <c r="Y34" s="790">
        <v>1</v>
      </c>
      <c r="Z34" s="63" t="s">
        <v>1586</v>
      </c>
      <c r="AA34" s="63" t="s">
        <v>1430</v>
      </c>
    </row>
    <row r="35" spans="2:27" s="312" customFormat="1" ht="75" x14ac:dyDescent="0.25">
      <c r="B35" s="229"/>
      <c r="C35" s="483" t="s">
        <v>446</v>
      </c>
      <c r="D35" s="310" t="s">
        <v>125</v>
      </c>
      <c r="E35" s="70">
        <v>69788455</v>
      </c>
      <c r="F35" s="70"/>
      <c r="G35" s="164" t="s">
        <v>0</v>
      </c>
      <c r="H35" s="116" t="s">
        <v>0</v>
      </c>
      <c r="I35" s="64">
        <v>42750</v>
      </c>
      <c r="J35" s="368">
        <v>42809</v>
      </c>
      <c r="K35" s="368">
        <v>42840</v>
      </c>
      <c r="L35" s="368">
        <v>42883</v>
      </c>
      <c r="M35" s="368">
        <v>42891</v>
      </c>
      <c r="N35" s="368">
        <v>42977</v>
      </c>
      <c r="O35" s="63" t="s">
        <v>447</v>
      </c>
      <c r="P35" s="398">
        <v>1</v>
      </c>
      <c r="Q35" s="459" t="s">
        <v>1030</v>
      </c>
      <c r="S35" s="460">
        <v>1</v>
      </c>
      <c r="T35" s="312" t="s">
        <v>1032</v>
      </c>
      <c r="U35" s="310"/>
      <c r="V35" s="777">
        <v>1</v>
      </c>
      <c r="W35" s="310" t="s">
        <v>1305</v>
      </c>
      <c r="X35" s="310"/>
      <c r="Y35" s="790">
        <v>1</v>
      </c>
      <c r="Z35" s="63" t="s">
        <v>1587</v>
      </c>
      <c r="AA35" s="63" t="s">
        <v>1430</v>
      </c>
    </row>
    <row r="36" spans="2:27" s="312" customFormat="1" ht="135" x14ac:dyDescent="0.25">
      <c r="B36" s="229"/>
      <c r="C36" s="483" t="s">
        <v>448</v>
      </c>
      <c r="D36" s="310" t="s">
        <v>125</v>
      </c>
      <c r="E36" s="70">
        <v>69938889</v>
      </c>
      <c r="F36" s="70"/>
      <c r="G36" s="164" t="s">
        <v>0</v>
      </c>
      <c r="H36" s="116" t="s">
        <v>0</v>
      </c>
      <c r="I36" s="64">
        <v>42750</v>
      </c>
      <c r="J36" s="368">
        <v>42809</v>
      </c>
      <c r="K36" s="368">
        <v>42840</v>
      </c>
      <c r="L36" s="368">
        <v>42920</v>
      </c>
      <c r="M36" s="368">
        <v>42921</v>
      </c>
      <c r="N36" s="368">
        <v>43100</v>
      </c>
      <c r="O36" s="63" t="s">
        <v>449</v>
      </c>
      <c r="P36" s="398">
        <v>1</v>
      </c>
      <c r="Q36" s="459" t="s">
        <v>450</v>
      </c>
      <c r="S36" s="460">
        <v>1</v>
      </c>
      <c r="T36" s="312" t="s">
        <v>1033</v>
      </c>
      <c r="U36" s="310"/>
      <c r="V36" s="777">
        <v>0.8</v>
      </c>
      <c r="W36" s="63" t="s">
        <v>1306</v>
      </c>
      <c r="X36" s="310"/>
      <c r="Y36" s="790">
        <v>1</v>
      </c>
      <c r="Z36" s="63" t="s">
        <v>1588</v>
      </c>
      <c r="AA36" s="483" t="s">
        <v>1432</v>
      </c>
    </row>
    <row r="37" spans="2:27" s="312" customFormat="1" ht="105" x14ac:dyDescent="0.25">
      <c r="B37" s="229"/>
      <c r="C37" s="483" t="s">
        <v>451</v>
      </c>
      <c r="D37" s="310" t="s">
        <v>125</v>
      </c>
      <c r="E37" s="70">
        <v>45000000</v>
      </c>
      <c r="F37" s="70"/>
      <c r="G37" s="164" t="s">
        <v>0</v>
      </c>
      <c r="H37" s="116" t="s">
        <v>0</v>
      </c>
      <c r="I37" s="64">
        <v>42750</v>
      </c>
      <c r="J37" s="368">
        <v>42809</v>
      </c>
      <c r="K37" s="368">
        <v>42840</v>
      </c>
      <c r="L37" s="368">
        <v>42883</v>
      </c>
      <c r="M37" s="368">
        <v>42891</v>
      </c>
      <c r="N37" s="368">
        <v>43100</v>
      </c>
      <c r="O37" s="63" t="s">
        <v>452</v>
      </c>
      <c r="P37" s="398">
        <v>1</v>
      </c>
      <c r="Q37" s="312" t="s">
        <v>438</v>
      </c>
      <c r="S37" s="460">
        <v>1</v>
      </c>
      <c r="T37" s="312" t="s">
        <v>1034</v>
      </c>
      <c r="U37" s="310"/>
      <c r="V37" s="777">
        <v>1</v>
      </c>
      <c r="W37" s="63" t="s">
        <v>1307</v>
      </c>
      <c r="X37" s="310"/>
      <c r="Y37" s="790">
        <v>1</v>
      </c>
      <c r="Z37" s="63" t="s">
        <v>1589</v>
      </c>
      <c r="AA37" s="63" t="s">
        <v>1430</v>
      </c>
    </row>
    <row r="38" spans="2:27" s="312" customFormat="1" ht="105" x14ac:dyDescent="0.25">
      <c r="B38" s="229"/>
      <c r="C38" s="483" t="s">
        <v>453</v>
      </c>
      <c r="D38" s="310" t="s">
        <v>125</v>
      </c>
      <c r="E38" s="69">
        <v>597238134</v>
      </c>
      <c r="F38" s="69"/>
      <c r="G38" s="164" t="s">
        <v>0</v>
      </c>
      <c r="H38" s="116" t="s">
        <v>0</v>
      </c>
      <c r="I38" s="64">
        <v>42781</v>
      </c>
      <c r="J38" s="368">
        <v>42809</v>
      </c>
      <c r="K38" s="368">
        <v>42826</v>
      </c>
      <c r="L38" s="368">
        <v>42920</v>
      </c>
      <c r="M38" s="368">
        <v>42921</v>
      </c>
      <c r="N38" s="368">
        <v>43100</v>
      </c>
      <c r="O38" s="63" t="s">
        <v>454</v>
      </c>
      <c r="P38" s="398">
        <v>0.9</v>
      </c>
      <c r="Q38" s="459" t="s">
        <v>1035</v>
      </c>
      <c r="R38" s="459" t="s">
        <v>1036</v>
      </c>
      <c r="S38" s="791">
        <v>0</v>
      </c>
      <c r="T38" s="459" t="s">
        <v>1037</v>
      </c>
      <c r="U38" s="63" t="s">
        <v>1038</v>
      </c>
      <c r="V38" s="777">
        <v>1</v>
      </c>
      <c r="W38" s="310" t="s">
        <v>1308</v>
      </c>
      <c r="X38" s="63"/>
      <c r="Y38" s="790">
        <v>1</v>
      </c>
      <c r="Z38" s="63" t="s">
        <v>1590</v>
      </c>
      <c r="AA38" s="63" t="s">
        <v>1430</v>
      </c>
    </row>
    <row r="39" spans="2:27" s="312" customFormat="1" ht="135" x14ac:dyDescent="0.25">
      <c r="B39" s="229"/>
      <c r="C39" s="483" t="s">
        <v>456</v>
      </c>
      <c r="D39" s="310" t="s">
        <v>125</v>
      </c>
      <c r="E39" s="70">
        <v>90000000</v>
      </c>
      <c r="F39" s="70"/>
      <c r="G39" s="164" t="s">
        <v>0</v>
      </c>
      <c r="H39" s="116" t="s">
        <v>0</v>
      </c>
      <c r="I39" s="64">
        <v>42755</v>
      </c>
      <c r="J39" s="368">
        <v>42809</v>
      </c>
      <c r="K39" s="368">
        <v>42840</v>
      </c>
      <c r="L39" s="371">
        <v>42920</v>
      </c>
      <c r="M39" s="368">
        <v>42891</v>
      </c>
      <c r="N39" s="368">
        <v>43100</v>
      </c>
      <c r="O39" s="63" t="s">
        <v>457</v>
      </c>
      <c r="P39" s="398">
        <v>1</v>
      </c>
      <c r="Q39" s="459" t="s">
        <v>450</v>
      </c>
      <c r="S39" s="460">
        <v>1</v>
      </c>
      <c r="T39" s="312" t="s">
        <v>1039</v>
      </c>
      <c r="U39" s="310"/>
      <c r="V39" s="777">
        <v>0.8</v>
      </c>
      <c r="W39" s="63" t="s">
        <v>1309</v>
      </c>
      <c r="X39" s="310"/>
      <c r="Y39" s="790">
        <v>1</v>
      </c>
      <c r="Z39" s="63" t="s">
        <v>1591</v>
      </c>
      <c r="AA39" s="483" t="s">
        <v>1433</v>
      </c>
    </row>
    <row r="40" spans="2:27" s="312" customFormat="1" ht="90" x14ac:dyDescent="0.25">
      <c r="B40" s="229"/>
      <c r="C40" s="483" t="s">
        <v>458</v>
      </c>
      <c r="D40" s="310" t="s">
        <v>125</v>
      </c>
      <c r="E40" s="69">
        <v>35000000</v>
      </c>
      <c r="F40" s="69"/>
      <c r="G40" s="164" t="s">
        <v>0</v>
      </c>
      <c r="H40" s="116" t="s">
        <v>0</v>
      </c>
      <c r="I40" s="64">
        <v>42755</v>
      </c>
      <c r="J40" s="368">
        <v>42809</v>
      </c>
      <c r="K40" s="368">
        <v>42840</v>
      </c>
      <c r="L40" s="371">
        <v>42883</v>
      </c>
      <c r="M40" s="368">
        <v>42891</v>
      </c>
      <c r="N40" s="368">
        <v>43100</v>
      </c>
      <c r="O40" s="63" t="s">
        <v>457</v>
      </c>
      <c r="P40" s="398">
        <v>1</v>
      </c>
      <c r="Q40" s="459" t="s">
        <v>450</v>
      </c>
      <c r="S40" s="460">
        <v>1</v>
      </c>
      <c r="T40" s="312" t="s">
        <v>1040</v>
      </c>
      <c r="U40" s="310"/>
      <c r="V40" s="777">
        <v>1</v>
      </c>
      <c r="W40" s="310" t="s">
        <v>1310</v>
      </c>
      <c r="X40" s="310"/>
      <c r="Y40" s="790">
        <v>1</v>
      </c>
      <c r="Z40" s="63" t="s">
        <v>1592</v>
      </c>
      <c r="AA40" s="63" t="s">
        <v>1430</v>
      </c>
    </row>
    <row r="41" spans="2:27" s="312" customFormat="1" ht="90" x14ac:dyDescent="0.25">
      <c r="B41" s="229"/>
      <c r="C41" s="483" t="s">
        <v>459</v>
      </c>
      <c r="D41" s="310" t="s">
        <v>125</v>
      </c>
      <c r="E41" s="70">
        <v>34943301</v>
      </c>
      <c r="F41" s="70"/>
      <c r="G41" s="164" t="s">
        <v>0</v>
      </c>
      <c r="H41" s="116" t="s">
        <v>0</v>
      </c>
      <c r="I41" s="64">
        <v>42755</v>
      </c>
      <c r="J41" s="368">
        <v>42809</v>
      </c>
      <c r="K41" s="368">
        <v>42840</v>
      </c>
      <c r="L41" s="371">
        <v>42883</v>
      </c>
      <c r="M41" s="368">
        <v>42891</v>
      </c>
      <c r="N41" s="368">
        <v>43100</v>
      </c>
      <c r="O41" s="63" t="s">
        <v>457</v>
      </c>
      <c r="P41" s="398">
        <v>1</v>
      </c>
      <c r="Q41" s="312" t="s">
        <v>438</v>
      </c>
      <c r="S41" s="460">
        <v>1</v>
      </c>
      <c r="T41" s="312" t="s">
        <v>1041</v>
      </c>
      <c r="U41" s="310"/>
      <c r="V41" s="777">
        <v>1</v>
      </c>
      <c r="W41" s="310" t="s">
        <v>1308</v>
      </c>
      <c r="X41" s="310"/>
      <c r="Y41" s="790">
        <v>1</v>
      </c>
      <c r="Z41" s="63" t="s">
        <v>1593</v>
      </c>
      <c r="AA41" s="63" t="s">
        <v>1430</v>
      </c>
    </row>
    <row r="42" spans="2:27" s="312" customFormat="1" ht="105" x14ac:dyDescent="0.25">
      <c r="B42" s="229"/>
      <c r="C42" s="483" t="s">
        <v>460</v>
      </c>
      <c r="D42" s="310" t="s">
        <v>125</v>
      </c>
      <c r="E42" s="70">
        <v>23824500</v>
      </c>
      <c r="F42" s="70"/>
      <c r="G42" s="164" t="s">
        <v>0</v>
      </c>
      <c r="H42" s="116" t="s">
        <v>0</v>
      </c>
      <c r="I42" s="64">
        <v>42755</v>
      </c>
      <c r="J42" s="368">
        <v>42809</v>
      </c>
      <c r="K42" s="368">
        <v>42840</v>
      </c>
      <c r="L42" s="371">
        <v>42883</v>
      </c>
      <c r="M42" s="368">
        <v>42891</v>
      </c>
      <c r="N42" s="368">
        <v>43100</v>
      </c>
      <c r="O42" s="63" t="s">
        <v>457</v>
      </c>
      <c r="P42" s="398">
        <v>1</v>
      </c>
      <c r="Q42" s="459" t="s">
        <v>450</v>
      </c>
      <c r="S42" s="460">
        <v>1</v>
      </c>
      <c r="T42" s="312" t="s">
        <v>1042</v>
      </c>
      <c r="U42" s="310"/>
      <c r="V42" s="777">
        <v>1</v>
      </c>
      <c r="W42" s="310" t="s">
        <v>1311</v>
      </c>
      <c r="X42" s="310"/>
      <c r="Y42" s="790">
        <v>1</v>
      </c>
      <c r="Z42" s="63" t="s">
        <v>1594</v>
      </c>
      <c r="AA42" s="63" t="s">
        <v>1430</v>
      </c>
    </row>
    <row r="43" spans="2:27" s="312" customFormat="1" ht="90" x14ac:dyDescent="0.25">
      <c r="B43" s="229"/>
      <c r="C43" s="483" t="s">
        <v>461</v>
      </c>
      <c r="D43" s="310" t="s">
        <v>125</v>
      </c>
      <c r="E43" s="69">
        <v>15000000</v>
      </c>
      <c r="F43" s="69"/>
      <c r="G43" s="164" t="s">
        <v>0</v>
      </c>
      <c r="H43" s="116" t="s">
        <v>0</v>
      </c>
      <c r="I43" s="64">
        <v>42755</v>
      </c>
      <c r="J43" s="368">
        <v>42809</v>
      </c>
      <c r="K43" s="368">
        <v>42840</v>
      </c>
      <c r="L43" s="371">
        <v>42883</v>
      </c>
      <c r="M43" s="368">
        <v>42891</v>
      </c>
      <c r="N43" s="368">
        <v>43100</v>
      </c>
      <c r="O43" s="63" t="s">
        <v>457</v>
      </c>
      <c r="P43" s="398">
        <v>1</v>
      </c>
      <c r="Q43" s="312" t="s">
        <v>438</v>
      </c>
      <c r="S43" s="460">
        <v>1</v>
      </c>
      <c r="T43" s="312" t="s">
        <v>1034</v>
      </c>
      <c r="U43" s="310"/>
      <c r="V43" s="777">
        <v>1</v>
      </c>
      <c r="W43" s="310" t="s">
        <v>1312</v>
      </c>
      <c r="X43" s="310"/>
      <c r="Y43" s="790">
        <v>1</v>
      </c>
      <c r="Z43" s="63" t="s">
        <v>1595</v>
      </c>
      <c r="AA43" s="63" t="s">
        <v>1430</v>
      </c>
    </row>
    <row r="44" spans="2:27" s="312" customFormat="1" ht="73.5" customHeight="1" x14ac:dyDescent="0.25">
      <c r="B44" s="229"/>
      <c r="C44" s="483" t="s">
        <v>462</v>
      </c>
      <c r="D44" s="310" t="s">
        <v>125</v>
      </c>
      <c r="E44" s="69">
        <v>60000000</v>
      </c>
      <c r="F44" s="69"/>
      <c r="G44" s="164" t="s">
        <v>0</v>
      </c>
      <c r="H44" s="116" t="s">
        <v>0</v>
      </c>
      <c r="I44" s="64">
        <v>42795</v>
      </c>
      <c r="J44" s="368">
        <v>42826</v>
      </c>
      <c r="K44" s="368">
        <v>42856</v>
      </c>
      <c r="L44" s="371">
        <v>42920</v>
      </c>
      <c r="M44" s="368">
        <v>42921</v>
      </c>
      <c r="N44" s="368">
        <v>43100</v>
      </c>
      <c r="O44" s="63" t="s">
        <v>457</v>
      </c>
      <c r="P44" s="398">
        <v>0.8</v>
      </c>
      <c r="Q44" s="459" t="s">
        <v>463</v>
      </c>
      <c r="R44" s="459" t="s">
        <v>1036</v>
      </c>
      <c r="S44" s="791" t="s">
        <v>204</v>
      </c>
      <c r="T44" s="459" t="s">
        <v>1043</v>
      </c>
      <c r="U44" s="310"/>
      <c r="V44" s="116" t="s">
        <v>204</v>
      </c>
      <c r="W44" s="63" t="s">
        <v>1043</v>
      </c>
      <c r="X44" s="310"/>
      <c r="Y44" s="792" t="s">
        <v>204</v>
      </c>
      <c r="Z44" s="63" t="s">
        <v>1434</v>
      </c>
      <c r="AA44" s="763" t="s">
        <v>1435</v>
      </c>
    </row>
    <row r="45" spans="2:27" s="312" customFormat="1" ht="45" x14ac:dyDescent="0.25">
      <c r="B45" s="229"/>
      <c r="C45" s="483" t="s">
        <v>464</v>
      </c>
      <c r="D45" s="310" t="s">
        <v>125</v>
      </c>
      <c r="E45" s="70">
        <v>131581281</v>
      </c>
      <c r="F45" s="70"/>
      <c r="G45" s="164" t="s">
        <v>0</v>
      </c>
      <c r="H45" s="116" t="s">
        <v>0</v>
      </c>
      <c r="I45" s="368">
        <v>42917</v>
      </c>
      <c r="J45" s="368">
        <v>42948</v>
      </c>
      <c r="K45" s="368">
        <v>42977</v>
      </c>
      <c r="L45" s="371">
        <v>43038</v>
      </c>
      <c r="M45" s="368">
        <v>43040</v>
      </c>
      <c r="N45" s="368">
        <v>43100</v>
      </c>
      <c r="O45" s="63" t="s">
        <v>457</v>
      </c>
      <c r="P45" s="460" t="s">
        <v>382</v>
      </c>
      <c r="Q45" s="459" t="s">
        <v>463</v>
      </c>
      <c r="R45" s="312" t="s">
        <v>465</v>
      </c>
      <c r="S45" s="344" t="s">
        <v>204</v>
      </c>
      <c r="T45" s="459" t="s">
        <v>463</v>
      </c>
      <c r="U45" s="63" t="s">
        <v>1044</v>
      </c>
      <c r="V45" s="116"/>
      <c r="W45" s="63" t="s">
        <v>1313</v>
      </c>
      <c r="X45" s="63"/>
      <c r="Y45" s="790">
        <v>0.3</v>
      </c>
      <c r="Z45" s="63" t="s">
        <v>1436</v>
      </c>
      <c r="AA45" s="763" t="s">
        <v>1435</v>
      </c>
    </row>
    <row r="46" spans="2:27" s="312" customFormat="1" ht="45" x14ac:dyDescent="0.25">
      <c r="B46" s="229"/>
      <c r="C46" s="242"/>
      <c r="D46" s="242"/>
      <c r="E46" s="66">
        <f>SUM(E29:E45)</f>
        <v>5903000000</v>
      </c>
      <c r="F46" s="66"/>
      <c r="G46" s="242"/>
      <c r="H46" s="242"/>
      <c r="I46" s="242"/>
      <c r="J46" s="242"/>
      <c r="K46" s="242"/>
      <c r="L46" s="242"/>
      <c r="M46" s="242"/>
      <c r="N46" s="242"/>
      <c r="O46" s="242"/>
      <c r="S46" s="49">
        <f>T49/S49</f>
        <v>0.83333333333333337</v>
      </c>
      <c r="U46" s="310"/>
      <c r="V46" s="116"/>
      <c r="W46" s="63" t="s">
        <v>1314</v>
      </c>
      <c r="X46" s="310"/>
      <c r="Y46" s="790">
        <v>0.2</v>
      </c>
      <c r="Z46" s="63" t="s">
        <v>1436</v>
      </c>
      <c r="AA46" s="763" t="s">
        <v>1435</v>
      </c>
    </row>
    <row r="47" spans="2:27" s="312" customFormat="1" ht="75.75" thickBot="1" x14ac:dyDescent="0.3">
      <c r="B47" s="180"/>
      <c r="C47" s="181"/>
      <c r="D47" s="181"/>
      <c r="E47" s="182"/>
      <c r="F47" s="182"/>
      <c r="G47" s="181"/>
      <c r="H47" s="181"/>
      <c r="I47" s="181"/>
      <c r="J47" s="181"/>
      <c r="K47" s="181"/>
      <c r="L47" s="181"/>
      <c r="M47" s="181"/>
      <c r="N47" s="181"/>
      <c r="O47" s="181"/>
      <c r="S47" s="49"/>
      <c r="U47" s="310"/>
      <c r="V47" s="183">
        <f>W49/V49</f>
        <v>0.8928571428571429</v>
      </c>
      <c r="W47" s="63"/>
      <c r="X47" s="310"/>
      <c r="Y47" s="790">
        <v>0.9</v>
      </c>
      <c r="Z47" s="63" t="s">
        <v>1596</v>
      </c>
      <c r="AA47" s="63" t="s">
        <v>1430</v>
      </c>
    </row>
    <row r="48" spans="2:27" s="312" customFormat="1" ht="30" customHeight="1" x14ac:dyDescent="0.25">
      <c r="G48" s="344"/>
      <c r="H48" s="344"/>
      <c r="O48" s="459"/>
      <c r="S48" s="328" t="s">
        <v>116</v>
      </c>
      <c r="T48" s="526" t="s">
        <v>109</v>
      </c>
      <c r="U48" s="408" t="s">
        <v>110</v>
      </c>
      <c r="V48" s="328" t="s">
        <v>116</v>
      </c>
      <c r="W48" s="526" t="s">
        <v>109</v>
      </c>
      <c r="X48" s="408" t="s">
        <v>110</v>
      </c>
    </row>
    <row r="49" spans="7:24" s="312" customFormat="1" x14ac:dyDescent="0.25">
      <c r="G49" s="344"/>
      <c r="H49" s="344"/>
      <c r="O49" s="459"/>
      <c r="S49" s="116">
        <v>30</v>
      </c>
      <c r="T49" s="564">
        <v>25</v>
      </c>
      <c r="U49" s="116">
        <v>5</v>
      </c>
      <c r="V49" s="116">
        <v>28</v>
      </c>
      <c r="W49" s="564">
        <v>25</v>
      </c>
      <c r="X49" s="116">
        <v>3</v>
      </c>
    </row>
  </sheetData>
  <autoFilter ref="B2:X4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dataConsolidate/>
  <mergeCells count="20">
    <mergeCell ref="Y3:AA4"/>
    <mergeCell ref="B2:X2"/>
    <mergeCell ref="B3:B5"/>
    <mergeCell ref="C3:C5"/>
    <mergeCell ref="D3:D5"/>
    <mergeCell ref="E3:E5"/>
    <mergeCell ref="F3:F5"/>
    <mergeCell ref="B6:B27"/>
    <mergeCell ref="C27:D27"/>
    <mergeCell ref="G27:O27"/>
    <mergeCell ref="V3:X4"/>
    <mergeCell ref="B29:B46"/>
    <mergeCell ref="C46:D46"/>
    <mergeCell ref="G46:O46"/>
    <mergeCell ref="P3:R4"/>
    <mergeCell ref="S3:U4"/>
    <mergeCell ref="G3:G4"/>
    <mergeCell ref="H3:H4"/>
    <mergeCell ref="I3:N4"/>
    <mergeCell ref="O3:O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[13]Hoja2!#REF!</xm:f>
          </x14:formula1>
          <xm:sqref>B29 G29:H45</xm:sqref>
        </x14:dataValidation>
        <x14:dataValidation type="list" allowBlank="1" showInputMessage="1" showErrorMessage="1">
          <x14:formula1>
            <xm:f>[14]Hoja2!#REF!</xm:f>
          </x14:formula1>
          <xm:sqref>B6:B7 H6:H26 G6:G27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4"/>
  </sheetPr>
  <dimension ref="A1:Z113"/>
  <sheetViews>
    <sheetView zoomScale="90" zoomScaleNormal="90" workbookViewId="0">
      <pane xSplit="2" ySplit="4" topLeftCell="T92" activePane="bottomRight" state="frozen"/>
      <selection pane="topRight" activeCell="C1" sqref="C1"/>
      <selection pane="bottomLeft" activeCell="A5" sqref="A5"/>
      <selection pane="bottomRight" sqref="A1:XFD1048576"/>
    </sheetView>
  </sheetViews>
  <sheetFormatPr baseColWidth="10" defaultColWidth="11.5703125" defaultRowHeight="15" x14ac:dyDescent="0.25"/>
  <cols>
    <col min="1" max="1" width="24.42578125" style="312" customWidth="1"/>
    <col min="2" max="2" width="47.7109375" style="839" customWidth="1"/>
    <col min="3" max="3" width="32.5703125" style="312" customWidth="1"/>
    <col min="4" max="4" width="16.5703125" style="312" customWidth="1"/>
    <col min="5" max="5" width="20.85546875" style="312" customWidth="1"/>
    <col min="6" max="6" width="17.85546875" style="312" customWidth="1"/>
    <col min="7" max="7" width="11.28515625" style="312" customWidth="1"/>
    <col min="8" max="8" width="16.85546875" style="312" customWidth="1"/>
    <col min="9" max="9" width="14.5703125" style="312" customWidth="1"/>
    <col min="10" max="10" width="12.85546875" style="312" customWidth="1"/>
    <col min="11" max="11" width="11.85546875" style="312" customWidth="1"/>
    <col min="12" max="12" width="14.85546875" style="312" customWidth="1"/>
    <col min="13" max="13" width="10.85546875" style="312" hidden="1" customWidth="1"/>
    <col min="14" max="14" width="9.42578125" style="312" hidden="1" customWidth="1"/>
    <col min="15" max="15" width="11.7109375" style="312" hidden="1" customWidth="1"/>
    <col min="16" max="16" width="9.140625" style="312" hidden="1" customWidth="1"/>
    <col min="17" max="17" width="16.5703125" style="312" customWidth="1"/>
    <col min="18" max="18" width="26.28515625" style="312" customWidth="1"/>
    <col min="19" max="19" width="16.28515625" style="312" customWidth="1"/>
    <col min="20" max="20" width="11.5703125" style="312"/>
    <col min="21" max="21" width="14.85546875" style="312" customWidth="1"/>
    <col min="22" max="22" width="30.85546875" style="312" customWidth="1"/>
    <col min="23" max="23" width="32.85546875" style="312" customWidth="1"/>
    <col min="24" max="24" width="11.5703125" style="312"/>
    <col min="25" max="25" width="20" style="312" customWidth="1"/>
    <col min="26" max="254" width="11.5703125" style="312"/>
    <col min="255" max="255" width="1.7109375" style="312" customWidth="1"/>
    <col min="256" max="257" width="28.7109375" style="312" customWidth="1"/>
    <col min="258" max="258" width="22.85546875" style="312" bestFit="1" customWidth="1"/>
    <col min="259" max="260" width="40.140625" style="312" customWidth="1"/>
    <col min="261" max="261" width="27.28515625" style="312" customWidth="1"/>
    <col min="262" max="262" width="20.7109375" style="312" customWidth="1"/>
    <col min="263" max="263" width="22.42578125" style="312" customWidth="1"/>
    <col min="264" max="264" width="21.28515625" style="312" customWidth="1"/>
    <col min="265" max="265" width="16" style="312" bestFit="1" customWidth="1"/>
    <col min="266" max="266" width="49" style="312" customWidth="1"/>
    <col min="267" max="510" width="11.5703125" style="312"/>
    <col min="511" max="511" width="1.7109375" style="312" customWidth="1"/>
    <col min="512" max="513" width="28.7109375" style="312" customWidth="1"/>
    <col min="514" max="514" width="22.85546875" style="312" bestFit="1" customWidth="1"/>
    <col min="515" max="516" width="40.140625" style="312" customWidth="1"/>
    <col min="517" max="517" width="27.28515625" style="312" customWidth="1"/>
    <col min="518" max="518" width="20.7109375" style="312" customWidth="1"/>
    <col min="519" max="519" width="22.42578125" style="312" customWidth="1"/>
    <col min="520" max="520" width="21.28515625" style="312" customWidth="1"/>
    <col min="521" max="521" width="16" style="312" bestFit="1" customWidth="1"/>
    <col min="522" max="522" width="49" style="312" customWidth="1"/>
    <col min="523" max="766" width="11.5703125" style="312"/>
    <col min="767" max="767" width="1.7109375" style="312" customWidth="1"/>
    <col min="768" max="769" width="28.7109375" style="312" customWidth="1"/>
    <col min="770" max="770" width="22.85546875" style="312" bestFit="1" customWidth="1"/>
    <col min="771" max="772" width="40.140625" style="312" customWidth="1"/>
    <col min="773" max="773" width="27.28515625" style="312" customWidth="1"/>
    <col min="774" max="774" width="20.7109375" style="312" customWidth="1"/>
    <col min="775" max="775" width="22.42578125" style="312" customWidth="1"/>
    <col min="776" max="776" width="21.28515625" style="312" customWidth="1"/>
    <col min="777" max="777" width="16" style="312" bestFit="1" customWidth="1"/>
    <col min="778" max="778" width="49" style="312" customWidth="1"/>
    <col min="779" max="1022" width="11.5703125" style="312"/>
    <col min="1023" max="1023" width="1.7109375" style="312" customWidth="1"/>
    <col min="1024" max="1025" width="28.7109375" style="312" customWidth="1"/>
    <col min="1026" max="1026" width="22.85546875" style="312" bestFit="1" customWidth="1"/>
    <col min="1027" max="1028" width="40.140625" style="312" customWidth="1"/>
    <col min="1029" max="1029" width="27.28515625" style="312" customWidth="1"/>
    <col min="1030" max="1030" width="20.7109375" style="312" customWidth="1"/>
    <col min="1031" max="1031" width="22.42578125" style="312" customWidth="1"/>
    <col min="1032" max="1032" width="21.28515625" style="312" customWidth="1"/>
    <col min="1033" max="1033" width="16" style="312" bestFit="1" customWidth="1"/>
    <col min="1034" max="1034" width="49" style="312" customWidth="1"/>
    <col min="1035" max="1278" width="11.5703125" style="312"/>
    <col min="1279" max="1279" width="1.7109375" style="312" customWidth="1"/>
    <col min="1280" max="1281" width="28.7109375" style="312" customWidth="1"/>
    <col min="1282" max="1282" width="22.85546875" style="312" bestFit="1" customWidth="1"/>
    <col min="1283" max="1284" width="40.140625" style="312" customWidth="1"/>
    <col min="1285" max="1285" width="27.28515625" style="312" customWidth="1"/>
    <col min="1286" max="1286" width="20.7109375" style="312" customWidth="1"/>
    <col min="1287" max="1287" width="22.42578125" style="312" customWidth="1"/>
    <col min="1288" max="1288" width="21.28515625" style="312" customWidth="1"/>
    <col min="1289" max="1289" width="16" style="312" bestFit="1" customWidth="1"/>
    <col min="1290" max="1290" width="49" style="312" customWidth="1"/>
    <col min="1291" max="1534" width="11.5703125" style="312"/>
    <col min="1535" max="1535" width="1.7109375" style="312" customWidth="1"/>
    <col min="1536" max="1537" width="28.7109375" style="312" customWidth="1"/>
    <col min="1538" max="1538" width="22.85546875" style="312" bestFit="1" customWidth="1"/>
    <col min="1539" max="1540" width="40.140625" style="312" customWidth="1"/>
    <col min="1541" max="1541" width="27.28515625" style="312" customWidth="1"/>
    <col min="1542" max="1542" width="20.7109375" style="312" customWidth="1"/>
    <col min="1543" max="1543" width="22.42578125" style="312" customWidth="1"/>
    <col min="1544" max="1544" width="21.28515625" style="312" customWidth="1"/>
    <col min="1545" max="1545" width="16" style="312" bestFit="1" customWidth="1"/>
    <col min="1546" max="1546" width="49" style="312" customWidth="1"/>
    <col min="1547" max="1790" width="11.5703125" style="312"/>
    <col min="1791" max="1791" width="1.7109375" style="312" customWidth="1"/>
    <col min="1792" max="1793" width="28.7109375" style="312" customWidth="1"/>
    <col min="1794" max="1794" width="22.85546875" style="312" bestFit="1" customWidth="1"/>
    <col min="1795" max="1796" width="40.140625" style="312" customWidth="1"/>
    <col min="1797" max="1797" width="27.28515625" style="312" customWidth="1"/>
    <col min="1798" max="1798" width="20.7109375" style="312" customWidth="1"/>
    <col min="1799" max="1799" width="22.42578125" style="312" customWidth="1"/>
    <col min="1800" max="1800" width="21.28515625" style="312" customWidth="1"/>
    <col min="1801" max="1801" width="16" style="312" bestFit="1" customWidth="1"/>
    <col min="1802" max="1802" width="49" style="312" customWidth="1"/>
    <col min="1803" max="2046" width="11.5703125" style="312"/>
    <col min="2047" max="2047" width="1.7109375" style="312" customWidth="1"/>
    <col min="2048" max="2049" width="28.7109375" style="312" customWidth="1"/>
    <col min="2050" max="2050" width="22.85546875" style="312" bestFit="1" customWidth="1"/>
    <col min="2051" max="2052" width="40.140625" style="312" customWidth="1"/>
    <col min="2053" max="2053" width="27.28515625" style="312" customWidth="1"/>
    <col min="2054" max="2054" width="20.7109375" style="312" customWidth="1"/>
    <col min="2055" max="2055" width="22.42578125" style="312" customWidth="1"/>
    <col min="2056" max="2056" width="21.28515625" style="312" customWidth="1"/>
    <col min="2057" max="2057" width="16" style="312" bestFit="1" customWidth="1"/>
    <col min="2058" max="2058" width="49" style="312" customWidth="1"/>
    <col min="2059" max="2302" width="11.5703125" style="312"/>
    <col min="2303" max="2303" width="1.7109375" style="312" customWidth="1"/>
    <col min="2304" max="2305" width="28.7109375" style="312" customWidth="1"/>
    <col min="2306" max="2306" width="22.85546875" style="312" bestFit="1" customWidth="1"/>
    <col min="2307" max="2308" width="40.140625" style="312" customWidth="1"/>
    <col min="2309" max="2309" width="27.28515625" style="312" customWidth="1"/>
    <col min="2310" max="2310" width="20.7109375" style="312" customWidth="1"/>
    <col min="2311" max="2311" width="22.42578125" style="312" customWidth="1"/>
    <col min="2312" max="2312" width="21.28515625" style="312" customWidth="1"/>
    <col min="2313" max="2313" width="16" style="312" bestFit="1" customWidth="1"/>
    <col min="2314" max="2314" width="49" style="312" customWidth="1"/>
    <col min="2315" max="2558" width="11.5703125" style="312"/>
    <col min="2559" max="2559" width="1.7109375" style="312" customWidth="1"/>
    <col min="2560" max="2561" width="28.7109375" style="312" customWidth="1"/>
    <col min="2562" max="2562" width="22.85546875" style="312" bestFit="1" customWidth="1"/>
    <col min="2563" max="2564" width="40.140625" style="312" customWidth="1"/>
    <col min="2565" max="2565" width="27.28515625" style="312" customWidth="1"/>
    <col min="2566" max="2566" width="20.7109375" style="312" customWidth="1"/>
    <col min="2567" max="2567" width="22.42578125" style="312" customWidth="1"/>
    <col min="2568" max="2568" width="21.28515625" style="312" customWidth="1"/>
    <col min="2569" max="2569" width="16" style="312" bestFit="1" customWidth="1"/>
    <col min="2570" max="2570" width="49" style="312" customWidth="1"/>
    <col min="2571" max="2814" width="11.5703125" style="312"/>
    <col min="2815" max="2815" width="1.7109375" style="312" customWidth="1"/>
    <col min="2816" max="2817" width="28.7109375" style="312" customWidth="1"/>
    <col min="2818" max="2818" width="22.85546875" style="312" bestFit="1" customWidth="1"/>
    <col min="2819" max="2820" width="40.140625" style="312" customWidth="1"/>
    <col min="2821" max="2821" width="27.28515625" style="312" customWidth="1"/>
    <col min="2822" max="2822" width="20.7109375" style="312" customWidth="1"/>
    <col min="2823" max="2823" width="22.42578125" style="312" customWidth="1"/>
    <col min="2824" max="2824" width="21.28515625" style="312" customWidth="1"/>
    <col min="2825" max="2825" width="16" style="312" bestFit="1" customWidth="1"/>
    <col min="2826" max="2826" width="49" style="312" customWidth="1"/>
    <col min="2827" max="3070" width="11.5703125" style="312"/>
    <col min="3071" max="3071" width="1.7109375" style="312" customWidth="1"/>
    <col min="3072" max="3073" width="28.7109375" style="312" customWidth="1"/>
    <col min="3074" max="3074" width="22.85546875" style="312" bestFit="1" customWidth="1"/>
    <col min="3075" max="3076" width="40.140625" style="312" customWidth="1"/>
    <col min="3077" max="3077" width="27.28515625" style="312" customWidth="1"/>
    <col min="3078" max="3078" width="20.7109375" style="312" customWidth="1"/>
    <col min="3079" max="3079" width="22.42578125" style="312" customWidth="1"/>
    <col min="3080" max="3080" width="21.28515625" style="312" customWidth="1"/>
    <col min="3081" max="3081" width="16" style="312" bestFit="1" customWidth="1"/>
    <col min="3082" max="3082" width="49" style="312" customWidth="1"/>
    <col min="3083" max="3326" width="11.5703125" style="312"/>
    <col min="3327" max="3327" width="1.7109375" style="312" customWidth="1"/>
    <col min="3328" max="3329" width="28.7109375" style="312" customWidth="1"/>
    <col min="3330" max="3330" width="22.85546875" style="312" bestFit="1" customWidth="1"/>
    <col min="3331" max="3332" width="40.140625" style="312" customWidth="1"/>
    <col min="3333" max="3333" width="27.28515625" style="312" customWidth="1"/>
    <col min="3334" max="3334" width="20.7109375" style="312" customWidth="1"/>
    <col min="3335" max="3335" width="22.42578125" style="312" customWidth="1"/>
    <col min="3336" max="3336" width="21.28515625" style="312" customWidth="1"/>
    <col min="3337" max="3337" width="16" style="312" bestFit="1" customWidth="1"/>
    <col min="3338" max="3338" width="49" style="312" customWidth="1"/>
    <col min="3339" max="3582" width="11.5703125" style="312"/>
    <col min="3583" max="3583" width="1.7109375" style="312" customWidth="1"/>
    <col min="3584" max="3585" width="28.7109375" style="312" customWidth="1"/>
    <col min="3586" max="3586" width="22.85546875" style="312" bestFit="1" customWidth="1"/>
    <col min="3587" max="3588" width="40.140625" style="312" customWidth="1"/>
    <col min="3589" max="3589" width="27.28515625" style="312" customWidth="1"/>
    <col min="3590" max="3590" width="20.7109375" style="312" customWidth="1"/>
    <col min="3591" max="3591" width="22.42578125" style="312" customWidth="1"/>
    <col min="3592" max="3592" width="21.28515625" style="312" customWidth="1"/>
    <col min="3593" max="3593" width="16" style="312" bestFit="1" customWidth="1"/>
    <col min="3594" max="3594" width="49" style="312" customWidth="1"/>
    <col min="3595" max="3838" width="11.5703125" style="312"/>
    <col min="3839" max="3839" width="1.7109375" style="312" customWidth="1"/>
    <col min="3840" max="3841" width="28.7109375" style="312" customWidth="1"/>
    <col min="3842" max="3842" width="22.85546875" style="312" bestFit="1" customWidth="1"/>
    <col min="3843" max="3844" width="40.140625" style="312" customWidth="1"/>
    <col min="3845" max="3845" width="27.28515625" style="312" customWidth="1"/>
    <col min="3846" max="3846" width="20.7109375" style="312" customWidth="1"/>
    <col min="3847" max="3847" width="22.42578125" style="312" customWidth="1"/>
    <col min="3848" max="3848" width="21.28515625" style="312" customWidth="1"/>
    <col min="3849" max="3849" width="16" style="312" bestFit="1" customWidth="1"/>
    <col min="3850" max="3850" width="49" style="312" customWidth="1"/>
    <col min="3851" max="4094" width="11.5703125" style="312"/>
    <col min="4095" max="4095" width="1.7109375" style="312" customWidth="1"/>
    <col min="4096" max="4097" width="28.7109375" style="312" customWidth="1"/>
    <col min="4098" max="4098" width="22.85546875" style="312" bestFit="1" customWidth="1"/>
    <col min="4099" max="4100" width="40.140625" style="312" customWidth="1"/>
    <col min="4101" max="4101" width="27.28515625" style="312" customWidth="1"/>
    <col min="4102" max="4102" width="20.7109375" style="312" customWidth="1"/>
    <col min="4103" max="4103" width="22.42578125" style="312" customWidth="1"/>
    <col min="4104" max="4104" width="21.28515625" style="312" customWidth="1"/>
    <col min="4105" max="4105" width="16" style="312" bestFit="1" customWidth="1"/>
    <col min="4106" max="4106" width="49" style="312" customWidth="1"/>
    <col min="4107" max="4350" width="11.5703125" style="312"/>
    <col min="4351" max="4351" width="1.7109375" style="312" customWidth="1"/>
    <col min="4352" max="4353" width="28.7109375" style="312" customWidth="1"/>
    <col min="4354" max="4354" width="22.85546875" style="312" bestFit="1" customWidth="1"/>
    <col min="4355" max="4356" width="40.140625" style="312" customWidth="1"/>
    <col min="4357" max="4357" width="27.28515625" style="312" customWidth="1"/>
    <col min="4358" max="4358" width="20.7109375" style="312" customWidth="1"/>
    <col min="4359" max="4359" width="22.42578125" style="312" customWidth="1"/>
    <col min="4360" max="4360" width="21.28515625" style="312" customWidth="1"/>
    <col min="4361" max="4361" width="16" style="312" bestFit="1" customWidth="1"/>
    <col min="4362" max="4362" width="49" style="312" customWidth="1"/>
    <col min="4363" max="4606" width="11.5703125" style="312"/>
    <col min="4607" max="4607" width="1.7109375" style="312" customWidth="1"/>
    <col min="4608" max="4609" width="28.7109375" style="312" customWidth="1"/>
    <col min="4610" max="4610" width="22.85546875" style="312" bestFit="1" customWidth="1"/>
    <col min="4611" max="4612" width="40.140625" style="312" customWidth="1"/>
    <col min="4613" max="4613" width="27.28515625" style="312" customWidth="1"/>
    <col min="4614" max="4614" width="20.7109375" style="312" customWidth="1"/>
    <col min="4615" max="4615" width="22.42578125" style="312" customWidth="1"/>
    <col min="4616" max="4616" width="21.28515625" style="312" customWidth="1"/>
    <col min="4617" max="4617" width="16" style="312" bestFit="1" customWidth="1"/>
    <col min="4618" max="4618" width="49" style="312" customWidth="1"/>
    <col min="4619" max="4862" width="11.5703125" style="312"/>
    <col min="4863" max="4863" width="1.7109375" style="312" customWidth="1"/>
    <col min="4864" max="4865" width="28.7109375" style="312" customWidth="1"/>
    <col min="4866" max="4866" width="22.85546875" style="312" bestFit="1" customWidth="1"/>
    <col min="4867" max="4868" width="40.140625" style="312" customWidth="1"/>
    <col min="4869" max="4869" width="27.28515625" style="312" customWidth="1"/>
    <col min="4870" max="4870" width="20.7109375" style="312" customWidth="1"/>
    <col min="4871" max="4871" width="22.42578125" style="312" customWidth="1"/>
    <col min="4872" max="4872" width="21.28515625" style="312" customWidth="1"/>
    <col min="4873" max="4873" width="16" style="312" bestFit="1" customWidth="1"/>
    <col min="4874" max="4874" width="49" style="312" customWidth="1"/>
    <col min="4875" max="5118" width="11.5703125" style="312"/>
    <col min="5119" max="5119" width="1.7109375" style="312" customWidth="1"/>
    <col min="5120" max="5121" width="28.7109375" style="312" customWidth="1"/>
    <col min="5122" max="5122" width="22.85546875" style="312" bestFit="1" customWidth="1"/>
    <col min="5123" max="5124" width="40.140625" style="312" customWidth="1"/>
    <col min="5125" max="5125" width="27.28515625" style="312" customWidth="1"/>
    <col min="5126" max="5126" width="20.7109375" style="312" customWidth="1"/>
    <col min="5127" max="5127" width="22.42578125" style="312" customWidth="1"/>
    <col min="5128" max="5128" width="21.28515625" style="312" customWidth="1"/>
    <col min="5129" max="5129" width="16" style="312" bestFit="1" customWidth="1"/>
    <col min="5130" max="5130" width="49" style="312" customWidth="1"/>
    <col min="5131" max="5374" width="11.5703125" style="312"/>
    <col min="5375" max="5375" width="1.7109375" style="312" customWidth="1"/>
    <col min="5376" max="5377" width="28.7109375" style="312" customWidth="1"/>
    <col min="5378" max="5378" width="22.85546875" style="312" bestFit="1" customWidth="1"/>
    <col min="5379" max="5380" width="40.140625" style="312" customWidth="1"/>
    <col min="5381" max="5381" width="27.28515625" style="312" customWidth="1"/>
    <col min="5382" max="5382" width="20.7109375" style="312" customWidth="1"/>
    <col min="5383" max="5383" width="22.42578125" style="312" customWidth="1"/>
    <col min="5384" max="5384" width="21.28515625" style="312" customWidth="1"/>
    <col min="5385" max="5385" width="16" style="312" bestFit="1" customWidth="1"/>
    <col min="5386" max="5386" width="49" style="312" customWidth="1"/>
    <col min="5387" max="5630" width="11.5703125" style="312"/>
    <col min="5631" max="5631" width="1.7109375" style="312" customWidth="1"/>
    <col min="5632" max="5633" width="28.7109375" style="312" customWidth="1"/>
    <col min="5634" max="5634" width="22.85546875" style="312" bestFit="1" customWidth="1"/>
    <col min="5635" max="5636" width="40.140625" style="312" customWidth="1"/>
    <col min="5637" max="5637" width="27.28515625" style="312" customWidth="1"/>
    <col min="5638" max="5638" width="20.7109375" style="312" customWidth="1"/>
    <col min="5639" max="5639" width="22.42578125" style="312" customWidth="1"/>
    <col min="5640" max="5640" width="21.28515625" style="312" customWidth="1"/>
    <col min="5641" max="5641" width="16" style="312" bestFit="1" customWidth="1"/>
    <col min="5642" max="5642" width="49" style="312" customWidth="1"/>
    <col min="5643" max="5886" width="11.5703125" style="312"/>
    <col min="5887" max="5887" width="1.7109375" style="312" customWidth="1"/>
    <col min="5888" max="5889" width="28.7109375" style="312" customWidth="1"/>
    <col min="5890" max="5890" width="22.85546875" style="312" bestFit="1" customWidth="1"/>
    <col min="5891" max="5892" width="40.140625" style="312" customWidth="1"/>
    <col min="5893" max="5893" width="27.28515625" style="312" customWidth="1"/>
    <col min="5894" max="5894" width="20.7109375" style="312" customWidth="1"/>
    <col min="5895" max="5895" width="22.42578125" style="312" customWidth="1"/>
    <col min="5896" max="5896" width="21.28515625" style="312" customWidth="1"/>
    <col min="5897" max="5897" width="16" style="312" bestFit="1" customWidth="1"/>
    <col min="5898" max="5898" width="49" style="312" customWidth="1"/>
    <col min="5899" max="6142" width="11.5703125" style="312"/>
    <col min="6143" max="6143" width="1.7109375" style="312" customWidth="1"/>
    <col min="6144" max="6145" width="28.7109375" style="312" customWidth="1"/>
    <col min="6146" max="6146" width="22.85546875" style="312" bestFit="1" customWidth="1"/>
    <col min="6147" max="6148" width="40.140625" style="312" customWidth="1"/>
    <col min="6149" max="6149" width="27.28515625" style="312" customWidth="1"/>
    <col min="6150" max="6150" width="20.7109375" style="312" customWidth="1"/>
    <col min="6151" max="6151" width="22.42578125" style="312" customWidth="1"/>
    <col min="6152" max="6152" width="21.28515625" style="312" customWidth="1"/>
    <col min="6153" max="6153" width="16" style="312" bestFit="1" customWidth="1"/>
    <col min="6154" max="6154" width="49" style="312" customWidth="1"/>
    <col min="6155" max="6398" width="11.5703125" style="312"/>
    <col min="6399" max="6399" width="1.7109375" style="312" customWidth="1"/>
    <col min="6400" max="6401" width="28.7109375" style="312" customWidth="1"/>
    <col min="6402" max="6402" width="22.85546875" style="312" bestFit="1" customWidth="1"/>
    <col min="6403" max="6404" width="40.140625" style="312" customWidth="1"/>
    <col min="6405" max="6405" width="27.28515625" style="312" customWidth="1"/>
    <col min="6406" max="6406" width="20.7109375" style="312" customWidth="1"/>
    <col min="6407" max="6407" width="22.42578125" style="312" customWidth="1"/>
    <col min="6408" max="6408" width="21.28515625" style="312" customWidth="1"/>
    <col min="6409" max="6409" width="16" style="312" bestFit="1" customWidth="1"/>
    <col min="6410" max="6410" width="49" style="312" customWidth="1"/>
    <col min="6411" max="6654" width="11.5703125" style="312"/>
    <col min="6655" max="6655" width="1.7109375" style="312" customWidth="1"/>
    <col min="6656" max="6657" width="28.7109375" style="312" customWidth="1"/>
    <col min="6658" max="6658" width="22.85546875" style="312" bestFit="1" customWidth="1"/>
    <col min="6659" max="6660" width="40.140625" style="312" customWidth="1"/>
    <col min="6661" max="6661" width="27.28515625" style="312" customWidth="1"/>
    <col min="6662" max="6662" width="20.7109375" style="312" customWidth="1"/>
    <col min="6663" max="6663" width="22.42578125" style="312" customWidth="1"/>
    <col min="6664" max="6664" width="21.28515625" style="312" customWidth="1"/>
    <col min="6665" max="6665" width="16" style="312" bestFit="1" customWidth="1"/>
    <col min="6666" max="6666" width="49" style="312" customWidth="1"/>
    <col min="6667" max="6910" width="11.5703125" style="312"/>
    <col min="6911" max="6911" width="1.7109375" style="312" customWidth="1"/>
    <col min="6912" max="6913" width="28.7109375" style="312" customWidth="1"/>
    <col min="6914" max="6914" width="22.85546875" style="312" bestFit="1" customWidth="1"/>
    <col min="6915" max="6916" width="40.140625" style="312" customWidth="1"/>
    <col min="6917" max="6917" width="27.28515625" style="312" customWidth="1"/>
    <col min="6918" max="6918" width="20.7109375" style="312" customWidth="1"/>
    <col min="6919" max="6919" width="22.42578125" style="312" customWidth="1"/>
    <col min="6920" max="6920" width="21.28515625" style="312" customWidth="1"/>
    <col min="6921" max="6921" width="16" style="312" bestFit="1" customWidth="1"/>
    <col min="6922" max="6922" width="49" style="312" customWidth="1"/>
    <col min="6923" max="7166" width="11.5703125" style="312"/>
    <col min="7167" max="7167" width="1.7109375" style="312" customWidth="1"/>
    <col min="7168" max="7169" width="28.7109375" style="312" customWidth="1"/>
    <col min="7170" max="7170" width="22.85546875" style="312" bestFit="1" customWidth="1"/>
    <col min="7171" max="7172" width="40.140625" style="312" customWidth="1"/>
    <col min="7173" max="7173" width="27.28515625" style="312" customWidth="1"/>
    <col min="7174" max="7174" width="20.7109375" style="312" customWidth="1"/>
    <col min="7175" max="7175" width="22.42578125" style="312" customWidth="1"/>
    <col min="7176" max="7176" width="21.28515625" style="312" customWidth="1"/>
    <col min="7177" max="7177" width="16" style="312" bestFit="1" customWidth="1"/>
    <col min="7178" max="7178" width="49" style="312" customWidth="1"/>
    <col min="7179" max="7422" width="11.5703125" style="312"/>
    <col min="7423" max="7423" width="1.7109375" style="312" customWidth="1"/>
    <col min="7424" max="7425" width="28.7109375" style="312" customWidth="1"/>
    <col min="7426" max="7426" width="22.85546875" style="312" bestFit="1" customWidth="1"/>
    <col min="7427" max="7428" width="40.140625" style="312" customWidth="1"/>
    <col min="7429" max="7429" width="27.28515625" style="312" customWidth="1"/>
    <col min="7430" max="7430" width="20.7109375" style="312" customWidth="1"/>
    <col min="7431" max="7431" width="22.42578125" style="312" customWidth="1"/>
    <col min="7432" max="7432" width="21.28515625" style="312" customWidth="1"/>
    <col min="7433" max="7433" width="16" style="312" bestFit="1" customWidth="1"/>
    <col min="7434" max="7434" width="49" style="312" customWidth="1"/>
    <col min="7435" max="7678" width="11.5703125" style="312"/>
    <col min="7679" max="7679" width="1.7109375" style="312" customWidth="1"/>
    <col min="7680" max="7681" width="28.7109375" style="312" customWidth="1"/>
    <col min="7682" max="7682" width="22.85546875" style="312" bestFit="1" customWidth="1"/>
    <col min="7683" max="7684" width="40.140625" style="312" customWidth="1"/>
    <col min="7685" max="7685" width="27.28515625" style="312" customWidth="1"/>
    <col min="7686" max="7686" width="20.7109375" style="312" customWidth="1"/>
    <col min="7687" max="7687" width="22.42578125" style="312" customWidth="1"/>
    <col min="7688" max="7688" width="21.28515625" style="312" customWidth="1"/>
    <col min="7689" max="7689" width="16" style="312" bestFit="1" customWidth="1"/>
    <col min="7690" max="7690" width="49" style="312" customWidth="1"/>
    <col min="7691" max="7934" width="11.5703125" style="312"/>
    <col min="7935" max="7935" width="1.7109375" style="312" customWidth="1"/>
    <col min="7936" max="7937" width="28.7109375" style="312" customWidth="1"/>
    <col min="7938" max="7938" width="22.85546875" style="312" bestFit="1" customWidth="1"/>
    <col min="7939" max="7940" width="40.140625" style="312" customWidth="1"/>
    <col min="7941" max="7941" width="27.28515625" style="312" customWidth="1"/>
    <col min="7942" max="7942" width="20.7109375" style="312" customWidth="1"/>
    <col min="7943" max="7943" width="22.42578125" style="312" customWidth="1"/>
    <col min="7944" max="7944" width="21.28515625" style="312" customWidth="1"/>
    <col min="7945" max="7945" width="16" style="312" bestFit="1" customWidth="1"/>
    <col min="7946" max="7946" width="49" style="312" customWidth="1"/>
    <col min="7947" max="8190" width="11.5703125" style="312"/>
    <col min="8191" max="8191" width="1.7109375" style="312" customWidth="1"/>
    <col min="8192" max="8193" width="28.7109375" style="312" customWidth="1"/>
    <col min="8194" max="8194" width="22.85546875" style="312" bestFit="1" customWidth="1"/>
    <col min="8195" max="8196" width="40.140625" style="312" customWidth="1"/>
    <col min="8197" max="8197" width="27.28515625" style="312" customWidth="1"/>
    <col min="8198" max="8198" width="20.7109375" style="312" customWidth="1"/>
    <col min="8199" max="8199" width="22.42578125" style="312" customWidth="1"/>
    <col min="8200" max="8200" width="21.28515625" style="312" customWidth="1"/>
    <col min="8201" max="8201" width="16" style="312" bestFit="1" customWidth="1"/>
    <col min="8202" max="8202" width="49" style="312" customWidth="1"/>
    <col min="8203" max="8446" width="11.5703125" style="312"/>
    <col min="8447" max="8447" width="1.7109375" style="312" customWidth="1"/>
    <col min="8448" max="8449" width="28.7109375" style="312" customWidth="1"/>
    <col min="8450" max="8450" width="22.85546875" style="312" bestFit="1" customWidth="1"/>
    <col min="8451" max="8452" width="40.140625" style="312" customWidth="1"/>
    <col min="8453" max="8453" width="27.28515625" style="312" customWidth="1"/>
    <col min="8454" max="8454" width="20.7109375" style="312" customWidth="1"/>
    <col min="8455" max="8455" width="22.42578125" style="312" customWidth="1"/>
    <col min="8456" max="8456" width="21.28515625" style="312" customWidth="1"/>
    <col min="8457" max="8457" width="16" style="312" bestFit="1" customWidth="1"/>
    <col min="8458" max="8458" width="49" style="312" customWidth="1"/>
    <col min="8459" max="8702" width="11.5703125" style="312"/>
    <col min="8703" max="8703" width="1.7109375" style="312" customWidth="1"/>
    <col min="8704" max="8705" width="28.7109375" style="312" customWidth="1"/>
    <col min="8706" max="8706" width="22.85546875" style="312" bestFit="1" customWidth="1"/>
    <col min="8707" max="8708" width="40.140625" style="312" customWidth="1"/>
    <col min="8709" max="8709" width="27.28515625" style="312" customWidth="1"/>
    <col min="8710" max="8710" width="20.7109375" style="312" customWidth="1"/>
    <col min="8711" max="8711" width="22.42578125" style="312" customWidth="1"/>
    <col min="8712" max="8712" width="21.28515625" style="312" customWidth="1"/>
    <col min="8713" max="8713" width="16" style="312" bestFit="1" customWidth="1"/>
    <col min="8714" max="8714" width="49" style="312" customWidth="1"/>
    <col min="8715" max="8958" width="11.5703125" style="312"/>
    <col min="8959" max="8959" width="1.7109375" style="312" customWidth="1"/>
    <col min="8960" max="8961" width="28.7109375" style="312" customWidth="1"/>
    <col min="8962" max="8962" width="22.85546875" style="312" bestFit="1" customWidth="1"/>
    <col min="8963" max="8964" width="40.140625" style="312" customWidth="1"/>
    <col min="8965" max="8965" width="27.28515625" style="312" customWidth="1"/>
    <col min="8966" max="8966" width="20.7109375" style="312" customWidth="1"/>
    <col min="8967" max="8967" width="22.42578125" style="312" customWidth="1"/>
    <col min="8968" max="8968" width="21.28515625" style="312" customWidth="1"/>
    <col min="8969" max="8969" width="16" style="312" bestFit="1" customWidth="1"/>
    <col min="8970" max="8970" width="49" style="312" customWidth="1"/>
    <col min="8971" max="9214" width="11.5703125" style="312"/>
    <col min="9215" max="9215" width="1.7109375" style="312" customWidth="1"/>
    <col min="9216" max="9217" width="28.7109375" style="312" customWidth="1"/>
    <col min="9218" max="9218" width="22.85546875" style="312" bestFit="1" customWidth="1"/>
    <col min="9219" max="9220" width="40.140625" style="312" customWidth="1"/>
    <col min="9221" max="9221" width="27.28515625" style="312" customWidth="1"/>
    <col min="9222" max="9222" width="20.7109375" style="312" customWidth="1"/>
    <col min="9223" max="9223" width="22.42578125" style="312" customWidth="1"/>
    <col min="9224" max="9224" width="21.28515625" style="312" customWidth="1"/>
    <col min="9225" max="9225" width="16" style="312" bestFit="1" customWidth="1"/>
    <col min="9226" max="9226" width="49" style="312" customWidth="1"/>
    <col min="9227" max="9470" width="11.5703125" style="312"/>
    <col min="9471" max="9471" width="1.7109375" style="312" customWidth="1"/>
    <col min="9472" max="9473" width="28.7109375" style="312" customWidth="1"/>
    <col min="9474" max="9474" width="22.85546875" style="312" bestFit="1" customWidth="1"/>
    <col min="9475" max="9476" width="40.140625" style="312" customWidth="1"/>
    <col min="9477" max="9477" width="27.28515625" style="312" customWidth="1"/>
    <col min="9478" max="9478" width="20.7109375" style="312" customWidth="1"/>
    <col min="9479" max="9479" width="22.42578125" style="312" customWidth="1"/>
    <col min="9480" max="9480" width="21.28515625" style="312" customWidth="1"/>
    <col min="9481" max="9481" width="16" style="312" bestFit="1" customWidth="1"/>
    <col min="9482" max="9482" width="49" style="312" customWidth="1"/>
    <col min="9483" max="9726" width="11.5703125" style="312"/>
    <col min="9727" max="9727" width="1.7109375" style="312" customWidth="1"/>
    <col min="9728" max="9729" width="28.7109375" style="312" customWidth="1"/>
    <col min="9730" max="9730" width="22.85546875" style="312" bestFit="1" customWidth="1"/>
    <col min="9731" max="9732" width="40.140625" style="312" customWidth="1"/>
    <col min="9733" max="9733" width="27.28515625" style="312" customWidth="1"/>
    <col min="9734" max="9734" width="20.7109375" style="312" customWidth="1"/>
    <col min="9735" max="9735" width="22.42578125" style="312" customWidth="1"/>
    <col min="9736" max="9736" width="21.28515625" style="312" customWidth="1"/>
    <col min="9737" max="9737" width="16" style="312" bestFit="1" customWidth="1"/>
    <col min="9738" max="9738" width="49" style="312" customWidth="1"/>
    <col min="9739" max="9982" width="11.5703125" style="312"/>
    <col min="9983" max="9983" width="1.7109375" style="312" customWidth="1"/>
    <col min="9984" max="9985" width="28.7109375" style="312" customWidth="1"/>
    <col min="9986" max="9986" width="22.85546875" style="312" bestFit="1" customWidth="1"/>
    <col min="9987" max="9988" width="40.140625" style="312" customWidth="1"/>
    <col min="9989" max="9989" width="27.28515625" style="312" customWidth="1"/>
    <col min="9990" max="9990" width="20.7109375" style="312" customWidth="1"/>
    <col min="9991" max="9991" width="22.42578125" style="312" customWidth="1"/>
    <col min="9992" max="9992" width="21.28515625" style="312" customWidth="1"/>
    <col min="9993" max="9993" width="16" style="312" bestFit="1" customWidth="1"/>
    <col min="9994" max="9994" width="49" style="312" customWidth="1"/>
    <col min="9995" max="10238" width="11.5703125" style="312"/>
    <col min="10239" max="10239" width="1.7109375" style="312" customWidth="1"/>
    <col min="10240" max="10241" width="28.7109375" style="312" customWidth="1"/>
    <col min="10242" max="10242" width="22.85546875" style="312" bestFit="1" customWidth="1"/>
    <col min="10243" max="10244" width="40.140625" style="312" customWidth="1"/>
    <col min="10245" max="10245" width="27.28515625" style="312" customWidth="1"/>
    <col min="10246" max="10246" width="20.7109375" style="312" customWidth="1"/>
    <col min="10247" max="10247" width="22.42578125" style="312" customWidth="1"/>
    <col min="10248" max="10248" width="21.28515625" style="312" customWidth="1"/>
    <col min="10249" max="10249" width="16" style="312" bestFit="1" customWidth="1"/>
    <col min="10250" max="10250" width="49" style="312" customWidth="1"/>
    <col min="10251" max="10494" width="11.5703125" style="312"/>
    <col min="10495" max="10495" width="1.7109375" style="312" customWidth="1"/>
    <col min="10496" max="10497" width="28.7109375" style="312" customWidth="1"/>
    <col min="10498" max="10498" width="22.85546875" style="312" bestFit="1" customWidth="1"/>
    <col min="10499" max="10500" width="40.140625" style="312" customWidth="1"/>
    <col min="10501" max="10501" width="27.28515625" style="312" customWidth="1"/>
    <col min="10502" max="10502" width="20.7109375" style="312" customWidth="1"/>
    <col min="10503" max="10503" width="22.42578125" style="312" customWidth="1"/>
    <col min="10504" max="10504" width="21.28515625" style="312" customWidth="1"/>
    <col min="10505" max="10505" width="16" style="312" bestFit="1" customWidth="1"/>
    <col min="10506" max="10506" width="49" style="312" customWidth="1"/>
    <col min="10507" max="10750" width="11.5703125" style="312"/>
    <col min="10751" max="10751" width="1.7109375" style="312" customWidth="1"/>
    <col min="10752" max="10753" width="28.7109375" style="312" customWidth="1"/>
    <col min="10754" max="10754" width="22.85546875" style="312" bestFit="1" customWidth="1"/>
    <col min="10755" max="10756" width="40.140625" style="312" customWidth="1"/>
    <col min="10757" max="10757" width="27.28515625" style="312" customWidth="1"/>
    <col min="10758" max="10758" width="20.7109375" style="312" customWidth="1"/>
    <col min="10759" max="10759" width="22.42578125" style="312" customWidth="1"/>
    <col min="10760" max="10760" width="21.28515625" style="312" customWidth="1"/>
    <col min="10761" max="10761" width="16" style="312" bestFit="1" customWidth="1"/>
    <col min="10762" max="10762" width="49" style="312" customWidth="1"/>
    <col min="10763" max="11006" width="11.5703125" style="312"/>
    <col min="11007" max="11007" width="1.7109375" style="312" customWidth="1"/>
    <col min="11008" max="11009" width="28.7109375" style="312" customWidth="1"/>
    <col min="11010" max="11010" width="22.85546875" style="312" bestFit="1" customWidth="1"/>
    <col min="11011" max="11012" width="40.140625" style="312" customWidth="1"/>
    <col min="11013" max="11013" width="27.28515625" style="312" customWidth="1"/>
    <col min="11014" max="11014" width="20.7109375" style="312" customWidth="1"/>
    <col min="11015" max="11015" width="22.42578125" style="312" customWidth="1"/>
    <col min="11016" max="11016" width="21.28515625" style="312" customWidth="1"/>
    <col min="11017" max="11017" width="16" style="312" bestFit="1" customWidth="1"/>
    <col min="11018" max="11018" width="49" style="312" customWidth="1"/>
    <col min="11019" max="11262" width="11.5703125" style="312"/>
    <col min="11263" max="11263" width="1.7109375" style="312" customWidth="1"/>
    <col min="11264" max="11265" width="28.7109375" style="312" customWidth="1"/>
    <col min="11266" max="11266" width="22.85546875" style="312" bestFit="1" customWidth="1"/>
    <col min="11267" max="11268" width="40.140625" style="312" customWidth="1"/>
    <col min="11269" max="11269" width="27.28515625" style="312" customWidth="1"/>
    <col min="11270" max="11270" width="20.7109375" style="312" customWidth="1"/>
    <col min="11271" max="11271" width="22.42578125" style="312" customWidth="1"/>
    <col min="11272" max="11272" width="21.28515625" style="312" customWidth="1"/>
    <col min="11273" max="11273" width="16" style="312" bestFit="1" customWidth="1"/>
    <col min="11274" max="11274" width="49" style="312" customWidth="1"/>
    <col min="11275" max="11518" width="11.5703125" style="312"/>
    <col min="11519" max="11519" width="1.7109375" style="312" customWidth="1"/>
    <col min="11520" max="11521" width="28.7109375" style="312" customWidth="1"/>
    <col min="11522" max="11522" width="22.85546875" style="312" bestFit="1" customWidth="1"/>
    <col min="11523" max="11524" width="40.140625" style="312" customWidth="1"/>
    <col min="11525" max="11525" width="27.28515625" style="312" customWidth="1"/>
    <col min="11526" max="11526" width="20.7109375" style="312" customWidth="1"/>
    <col min="11527" max="11527" width="22.42578125" style="312" customWidth="1"/>
    <col min="11528" max="11528" width="21.28515625" style="312" customWidth="1"/>
    <col min="11529" max="11529" width="16" style="312" bestFit="1" customWidth="1"/>
    <col min="11530" max="11530" width="49" style="312" customWidth="1"/>
    <col min="11531" max="11774" width="11.5703125" style="312"/>
    <col min="11775" max="11775" width="1.7109375" style="312" customWidth="1"/>
    <col min="11776" max="11777" width="28.7109375" style="312" customWidth="1"/>
    <col min="11778" max="11778" width="22.85546875" style="312" bestFit="1" customWidth="1"/>
    <col min="11779" max="11780" width="40.140625" style="312" customWidth="1"/>
    <col min="11781" max="11781" width="27.28515625" style="312" customWidth="1"/>
    <col min="11782" max="11782" width="20.7109375" style="312" customWidth="1"/>
    <col min="11783" max="11783" width="22.42578125" style="312" customWidth="1"/>
    <col min="11784" max="11784" width="21.28515625" style="312" customWidth="1"/>
    <col min="11785" max="11785" width="16" style="312" bestFit="1" customWidth="1"/>
    <col min="11786" max="11786" width="49" style="312" customWidth="1"/>
    <col min="11787" max="12030" width="11.5703125" style="312"/>
    <col min="12031" max="12031" width="1.7109375" style="312" customWidth="1"/>
    <col min="12032" max="12033" width="28.7109375" style="312" customWidth="1"/>
    <col min="12034" max="12034" width="22.85546875" style="312" bestFit="1" customWidth="1"/>
    <col min="12035" max="12036" width="40.140625" style="312" customWidth="1"/>
    <col min="12037" max="12037" width="27.28515625" style="312" customWidth="1"/>
    <col min="12038" max="12038" width="20.7109375" style="312" customWidth="1"/>
    <col min="12039" max="12039" width="22.42578125" style="312" customWidth="1"/>
    <col min="12040" max="12040" width="21.28515625" style="312" customWidth="1"/>
    <col min="12041" max="12041" width="16" style="312" bestFit="1" customWidth="1"/>
    <col min="12042" max="12042" width="49" style="312" customWidth="1"/>
    <col min="12043" max="12286" width="11.5703125" style="312"/>
    <col min="12287" max="12287" width="1.7109375" style="312" customWidth="1"/>
    <col min="12288" max="12289" width="28.7109375" style="312" customWidth="1"/>
    <col min="12290" max="12290" width="22.85546875" style="312" bestFit="1" customWidth="1"/>
    <col min="12291" max="12292" width="40.140625" style="312" customWidth="1"/>
    <col min="12293" max="12293" width="27.28515625" style="312" customWidth="1"/>
    <col min="12294" max="12294" width="20.7109375" style="312" customWidth="1"/>
    <col min="12295" max="12295" width="22.42578125" style="312" customWidth="1"/>
    <col min="12296" max="12296" width="21.28515625" style="312" customWidth="1"/>
    <col min="12297" max="12297" width="16" style="312" bestFit="1" customWidth="1"/>
    <col min="12298" max="12298" width="49" style="312" customWidth="1"/>
    <col min="12299" max="12542" width="11.5703125" style="312"/>
    <col min="12543" max="12543" width="1.7109375" style="312" customWidth="1"/>
    <col min="12544" max="12545" width="28.7109375" style="312" customWidth="1"/>
    <col min="12546" max="12546" width="22.85546875" style="312" bestFit="1" customWidth="1"/>
    <col min="12547" max="12548" width="40.140625" style="312" customWidth="1"/>
    <col min="12549" max="12549" width="27.28515625" style="312" customWidth="1"/>
    <col min="12550" max="12550" width="20.7109375" style="312" customWidth="1"/>
    <col min="12551" max="12551" width="22.42578125" style="312" customWidth="1"/>
    <col min="12552" max="12552" width="21.28515625" style="312" customWidth="1"/>
    <col min="12553" max="12553" width="16" style="312" bestFit="1" customWidth="1"/>
    <col min="12554" max="12554" width="49" style="312" customWidth="1"/>
    <col min="12555" max="12798" width="11.5703125" style="312"/>
    <col min="12799" max="12799" width="1.7109375" style="312" customWidth="1"/>
    <col min="12800" max="12801" width="28.7109375" style="312" customWidth="1"/>
    <col min="12802" max="12802" width="22.85546875" style="312" bestFit="1" customWidth="1"/>
    <col min="12803" max="12804" width="40.140625" style="312" customWidth="1"/>
    <col min="12805" max="12805" width="27.28515625" style="312" customWidth="1"/>
    <col min="12806" max="12806" width="20.7109375" style="312" customWidth="1"/>
    <col min="12807" max="12807" width="22.42578125" style="312" customWidth="1"/>
    <col min="12808" max="12808" width="21.28515625" style="312" customWidth="1"/>
    <col min="12809" max="12809" width="16" style="312" bestFit="1" customWidth="1"/>
    <col min="12810" max="12810" width="49" style="312" customWidth="1"/>
    <col min="12811" max="13054" width="11.5703125" style="312"/>
    <col min="13055" max="13055" width="1.7109375" style="312" customWidth="1"/>
    <col min="13056" max="13057" width="28.7109375" style="312" customWidth="1"/>
    <col min="13058" max="13058" width="22.85546875" style="312" bestFit="1" customWidth="1"/>
    <col min="13059" max="13060" width="40.140625" style="312" customWidth="1"/>
    <col min="13061" max="13061" width="27.28515625" style="312" customWidth="1"/>
    <col min="13062" max="13062" width="20.7109375" style="312" customWidth="1"/>
    <col min="13063" max="13063" width="22.42578125" style="312" customWidth="1"/>
    <col min="13064" max="13064" width="21.28515625" style="312" customWidth="1"/>
    <col min="13065" max="13065" width="16" style="312" bestFit="1" customWidth="1"/>
    <col min="13066" max="13066" width="49" style="312" customWidth="1"/>
    <col min="13067" max="13310" width="11.5703125" style="312"/>
    <col min="13311" max="13311" width="1.7109375" style="312" customWidth="1"/>
    <col min="13312" max="13313" width="28.7109375" style="312" customWidth="1"/>
    <col min="13314" max="13314" width="22.85546875" style="312" bestFit="1" customWidth="1"/>
    <col min="13315" max="13316" width="40.140625" style="312" customWidth="1"/>
    <col min="13317" max="13317" width="27.28515625" style="312" customWidth="1"/>
    <col min="13318" max="13318" width="20.7109375" style="312" customWidth="1"/>
    <col min="13319" max="13319" width="22.42578125" style="312" customWidth="1"/>
    <col min="13320" max="13320" width="21.28515625" style="312" customWidth="1"/>
    <col min="13321" max="13321" width="16" style="312" bestFit="1" customWidth="1"/>
    <col min="13322" max="13322" width="49" style="312" customWidth="1"/>
    <col min="13323" max="13566" width="11.5703125" style="312"/>
    <col min="13567" max="13567" width="1.7109375" style="312" customWidth="1"/>
    <col min="13568" max="13569" width="28.7109375" style="312" customWidth="1"/>
    <col min="13570" max="13570" width="22.85546875" style="312" bestFit="1" customWidth="1"/>
    <col min="13571" max="13572" width="40.140625" style="312" customWidth="1"/>
    <col min="13573" max="13573" width="27.28515625" style="312" customWidth="1"/>
    <col min="13574" max="13574" width="20.7109375" style="312" customWidth="1"/>
    <col min="13575" max="13575" width="22.42578125" style="312" customWidth="1"/>
    <col min="13576" max="13576" width="21.28515625" style="312" customWidth="1"/>
    <col min="13577" max="13577" width="16" style="312" bestFit="1" customWidth="1"/>
    <col min="13578" max="13578" width="49" style="312" customWidth="1"/>
    <col min="13579" max="13822" width="11.5703125" style="312"/>
    <col min="13823" max="13823" width="1.7109375" style="312" customWidth="1"/>
    <col min="13824" max="13825" width="28.7109375" style="312" customWidth="1"/>
    <col min="13826" max="13826" width="22.85546875" style="312" bestFit="1" customWidth="1"/>
    <col min="13827" max="13828" width="40.140625" style="312" customWidth="1"/>
    <col min="13829" max="13829" width="27.28515625" style="312" customWidth="1"/>
    <col min="13830" max="13830" width="20.7109375" style="312" customWidth="1"/>
    <col min="13831" max="13831" width="22.42578125" style="312" customWidth="1"/>
    <col min="13832" max="13832" width="21.28515625" style="312" customWidth="1"/>
    <col min="13833" max="13833" width="16" style="312" bestFit="1" customWidth="1"/>
    <col min="13834" max="13834" width="49" style="312" customWidth="1"/>
    <col min="13835" max="14078" width="11.5703125" style="312"/>
    <col min="14079" max="14079" width="1.7109375" style="312" customWidth="1"/>
    <col min="14080" max="14081" width="28.7109375" style="312" customWidth="1"/>
    <col min="14082" max="14082" width="22.85546875" style="312" bestFit="1" customWidth="1"/>
    <col min="14083" max="14084" width="40.140625" style="312" customWidth="1"/>
    <col min="14085" max="14085" width="27.28515625" style="312" customWidth="1"/>
    <col min="14086" max="14086" width="20.7109375" style="312" customWidth="1"/>
    <col min="14087" max="14087" width="22.42578125" style="312" customWidth="1"/>
    <col min="14088" max="14088" width="21.28515625" style="312" customWidth="1"/>
    <col min="14089" max="14089" width="16" style="312" bestFit="1" customWidth="1"/>
    <col min="14090" max="14090" width="49" style="312" customWidth="1"/>
    <col min="14091" max="14334" width="11.5703125" style="312"/>
    <col min="14335" max="14335" width="1.7109375" style="312" customWidth="1"/>
    <col min="14336" max="14337" width="28.7109375" style="312" customWidth="1"/>
    <col min="14338" max="14338" width="22.85546875" style="312" bestFit="1" customWidth="1"/>
    <col min="14339" max="14340" width="40.140625" style="312" customWidth="1"/>
    <col min="14341" max="14341" width="27.28515625" style="312" customWidth="1"/>
    <col min="14342" max="14342" width="20.7109375" style="312" customWidth="1"/>
    <col min="14343" max="14343" width="22.42578125" style="312" customWidth="1"/>
    <col min="14344" max="14344" width="21.28515625" style="312" customWidth="1"/>
    <col min="14345" max="14345" width="16" style="312" bestFit="1" customWidth="1"/>
    <col min="14346" max="14346" width="49" style="312" customWidth="1"/>
    <col min="14347" max="14590" width="11.5703125" style="312"/>
    <col min="14591" max="14591" width="1.7109375" style="312" customWidth="1"/>
    <col min="14592" max="14593" width="28.7109375" style="312" customWidth="1"/>
    <col min="14594" max="14594" width="22.85546875" style="312" bestFit="1" customWidth="1"/>
    <col min="14595" max="14596" width="40.140625" style="312" customWidth="1"/>
    <col min="14597" max="14597" width="27.28515625" style="312" customWidth="1"/>
    <col min="14598" max="14598" width="20.7109375" style="312" customWidth="1"/>
    <col min="14599" max="14599" width="22.42578125" style="312" customWidth="1"/>
    <col min="14600" max="14600" width="21.28515625" style="312" customWidth="1"/>
    <col min="14601" max="14601" width="16" style="312" bestFit="1" customWidth="1"/>
    <col min="14602" max="14602" width="49" style="312" customWidth="1"/>
    <col min="14603" max="14846" width="11.5703125" style="312"/>
    <col min="14847" max="14847" width="1.7109375" style="312" customWidth="1"/>
    <col min="14848" max="14849" width="28.7109375" style="312" customWidth="1"/>
    <col min="14850" max="14850" width="22.85546875" style="312" bestFit="1" customWidth="1"/>
    <col min="14851" max="14852" width="40.140625" style="312" customWidth="1"/>
    <col min="14853" max="14853" width="27.28515625" style="312" customWidth="1"/>
    <col min="14854" max="14854" width="20.7109375" style="312" customWidth="1"/>
    <col min="14855" max="14855" width="22.42578125" style="312" customWidth="1"/>
    <col min="14856" max="14856" width="21.28515625" style="312" customWidth="1"/>
    <col min="14857" max="14857" width="16" style="312" bestFit="1" customWidth="1"/>
    <col min="14858" max="14858" width="49" style="312" customWidth="1"/>
    <col min="14859" max="15102" width="11.5703125" style="312"/>
    <col min="15103" max="15103" width="1.7109375" style="312" customWidth="1"/>
    <col min="15104" max="15105" width="28.7109375" style="312" customWidth="1"/>
    <col min="15106" max="15106" width="22.85546875" style="312" bestFit="1" customWidth="1"/>
    <col min="15107" max="15108" width="40.140625" style="312" customWidth="1"/>
    <col min="15109" max="15109" width="27.28515625" style="312" customWidth="1"/>
    <col min="15110" max="15110" width="20.7109375" style="312" customWidth="1"/>
    <col min="15111" max="15111" width="22.42578125" style="312" customWidth="1"/>
    <col min="15112" max="15112" width="21.28515625" style="312" customWidth="1"/>
    <col min="15113" max="15113" width="16" style="312" bestFit="1" customWidth="1"/>
    <col min="15114" max="15114" width="49" style="312" customWidth="1"/>
    <col min="15115" max="15358" width="11.5703125" style="312"/>
    <col min="15359" max="15359" width="1.7109375" style="312" customWidth="1"/>
    <col min="15360" max="15361" width="28.7109375" style="312" customWidth="1"/>
    <col min="15362" max="15362" width="22.85546875" style="312" bestFit="1" customWidth="1"/>
    <col min="15363" max="15364" width="40.140625" style="312" customWidth="1"/>
    <col min="15365" max="15365" width="27.28515625" style="312" customWidth="1"/>
    <col min="15366" max="15366" width="20.7109375" style="312" customWidth="1"/>
    <col min="15367" max="15367" width="22.42578125" style="312" customWidth="1"/>
    <col min="15368" max="15368" width="21.28515625" style="312" customWidth="1"/>
    <col min="15369" max="15369" width="16" style="312" bestFit="1" customWidth="1"/>
    <col min="15370" max="15370" width="49" style="312" customWidth="1"/>
    <col min="15371" max="15614" width="11.5703125" style="312"/>
    <col min="15615" max="15615" width="1.7109375" style="312" customWidth="1"/>
    <col min="15616" max="15617" width="28.7109375" style="312" customWidth="1"/>
    <col min="15618" max="15618" width="22.85546875" style="312" bestFit="1" customWidth="1"/>
    <col min="15619" max="15620" width="40.140625" style="312" customWidth="1"/>
    <col min="15621" max="15621" width="27.28515625" style="312" customWidth="1"/>
    <col min="15622" max="15622" width="20.7109375" style="312" customWidth="1"/>
    <col min="15623" max="15623" width="22.42578125" style="312" customWidth="1"/>
    <col min="15624" max="15624" width="21.28515625" style="312" customWidth="1"/>
    <col min="15625" max="15625" width="16" style="312" bestFit="1" customWidth="1"/>
    <col min="15626" max="15626" width="49" style="312" customWidth="1"/>
    <col min="15627" max="15870" width="11.5703125" style="312"/>
    <col min="15871" max="15871" width="1.7109375" style="312" customWidth="1"/>
    <col min="15872" max="15873" width="28.7109375" style="312" customWidth="1"/>
    <col min="15874" max="15874" width="22.85546875" style="312" bestFit="1" customWidth="1"/>
    <col min="15875" max="15876" width="40.140625" style="312" customWidth="1"/>
    <col min="15877" max="15877" width="27.28515625" style="312" customWidth="1"/>
    <col min="15878" max="15878" width="20.7109375" style="312" customWidth="1"/>
    <col min="15879" max="15879" width="22.42578125" style="312" customWidth="1"/>
    <col min="15880" max="15880" width="21.28515625" style="312" customWidth="1"/>
    <col min="15881" max="15881" width="16" style="312" bestFit="1" customWidth="1"/>
    <col min="15882" max="15882" width="49" style="312" customWidth="1"/>
    <col min="15883" max="16126" width="11.5703125" style="312"/>
    <col min="16127" max="16127" width="1.7109375" style="312" customWidth="1"/>
    <col min="16128" max="16129" width="28.7109375" style="312" customWidth="1"/>
    <col min="16130" max="16130" width="22.85546875" style="312" bestFit="1" customWidth="1"/>
    <col min="16131" max="16132" width="40.140625" style="312" customWidth="1"/>
    <col min="16133" max="16133" width="27.28515625" style="312" customWidth="1"/>
    <col min="16134" max="16134" width="20.7109375" style="312" customWidth="1"/>
    <col min="16135" max="16135" width="22.42578125" style="312" customWidth="1"/>
    <col min="16136" max="16136" width="21.28515625" style="312" customWidth="1"/>
    <col min="16137" max="16137" width="16" style="312" bestFit="1" customWidth="1"/>
    <col min="16138" max="16138" width="49" style="312" customWidth="1"/>
    <col min="16139" max="16384" width="11.5703125" style="312"/>
  </cols>
  <sheetData>
    <row r="1" spans="1:26" s="312" customFormat="1" ht="66.75" customHeight="1" thickBot="1" x14ac:dyDescent="0.3">
      <c r="A1" s="315" t="s">
        <v>575</v>
      </c>
      <c r="B1" s="316"/>
      <c r="C1" s="316"/>
      <c r="D1" s="316"/>
      <c r="E1" s="316"/>
      <c r="F1" s="316"/>
      <c r="G1" s="316"/>
      <c r="H1" s="316"/>
      <c r="I1" s="316"/>
      <c r="J1" s="316"/>
      <c r="K1" s="316"/>
      <c r="L1" s="316"/>
      <c r="M1" s="316"/>
      <c r="N1" s="316"/>
      <c r="O1" s="316"/>
      <c r="P1" s="316"/>
      <c r="Q1" s="316"/>
      <c r="R1" s="316"/>
      <c r="S1" s="316"/>
      <c r="T1" s="316"/>
    </row>
    <row r="2" spans="1:26" s="312" customFormat="1" ht="20.25" customHeight="1" x14ac:dyDescent="0.25">
      <c r="A2" s="840" t="s">
        <v>1</v>
      </c>
      <c r="B2" s="489" t="s">
        <v>5</v>
      </c>
      <c r="C2" s="489" t="s">
        <v>2</v>
      </c>
      <c r="D2" s="489" t="s">
        <v>6</v>
      </c>
      <c r="E2" s="490" t="s">
        <v>3</v>
      </c>
      <c r="F2" s="489" t="s">
        <v>8</v>
      </c>
      <c r="G2" s="492" t="s">
        <v>9</v>
      </c>
      <c r="H2" s="404"/>
      <c r="I2" s="404"/>
      <c r="J2" s="404"/>
      <c r="K2" s="404"/>
      <c r="L2" s="404"/>
      <c r="M2" s="841"/>
      <c r="N2" s="841"/>
      <c r="O2" s="841"/>
      <c r="P2" s="841"/>
      <c r="Q2" s="320" t="s">
        <v>862</v>
      </c>
      <c r="R2" s="321"/>
      <c r="S2" s="321"/>
      <c r="T2" s="322"/>
      <c r="U2" s="320" t="s">
        <v>1248</v>
      </c>
      <c r="V2" s="321"/>
      <c r="W2" s="321"/>
      <c r="X2" s="320" t="s">
        <v>1437</v>
      </c>
      <c r="Y2" s="321"/>
      <c r="Z2" s="321"/>
    </row>
    <row r="3" spans="1:26" s="312" customFormat="1" ht="15.75" thickBot="1" x14ac:dyDescent="0.3">
      <c r="A3" s="840"/>
      <c r="B3" s="489"/>
      <c r="C3" s="489"/>
      <c r="D3" s="489"/>
      <c r="E3" s="490"/>
      <c r="F3" s="489"/>
      <c r="G3" s="842"/>
      <c r="H3" s="843"/>
      <c r="I3" s="843"/>
      <c r="J3" s="843"/>
      <c r="K3" s="843"/>
      <c r="L3" s="843"/>
      <c r="M3" s="841"/>
      <c r="N3" s="841"/>
      <c r="O3" s="841"/>
      <c r="P3" s="841"/>
      <c r="Q3" s="325"/>
      <c r="R3" s="326"/>
      <c r="S3" s="326"/>
      <c r="T3" s="327"/>
      <c r="U3" s="325"/>
      <c r="V3" s="326"/>
      <c r="W3" s="326"/>
      <c r="X3" s="325"/>
      <c r="Y3" s="326"/>
      <c r="Z3" s="326"/>
    </row>
    <row r="4" spans="1:26" s="312" customFormat="1" ht="60.75" thickBot="1" x14ac:dyDescent="0.3">
      <c r="A4" s="844"/>
      <c r="B4" s="845"/>
      <c r="C4" s="845"/>
      <c r="D4" s="845"/>
      <c r="E4" s="846" t="s">
        <v>364</v>
      </c>
      <c r="F4" s="847" t="s">
        <v>4</v>
      </c>
      <c r="G4" s="847" t="s">
        <v>10</v>
      </c>
      <c r="H4" s="847" t="s">
        <v>365</v>
      </c>
      <c r="I4" s="847" t="s">
        <v>366</v>
      </c>
      <c r="J4" s="847" t="s">
        <v>367</v>
      </c>
      <c r="K4" s="846" t="s">
        <v>11</v>
      </c>
      <c r="L4" s="848" t="s">
        <v>12</v>
      </c>
      <c r="Q4" s="849" t="s">
        <v>939</v>
      </c>
      <c r="R4" s="849" t="s">
        <v>940</v>
      </c>
      <c r="S4" s="850" t="s">
        <v>941</v>
      </c>
      <c r="T4" s="851"/>
      <c r="U4" s="849" t="s">
        <v>939</v>
      </c>
      <c r="V4" s="849" t="s">
        <v>940</v>
      </c>
      <c r="W4" s="852" t="s">
        <v>941</v>
      </c>
      <c r="X4" s="849" t="s">
        <v>939</v>
      </c>
      <c r="Y4" s="849" t="s">
        <v>940</v>
      </c>
      <c r="Z4" s="852" t="s">
        <v>941</v>
      </c>
    </row>
    <row r="5" spans="1:26" s="312" customFormat="1" ht="105.75" thickBot="1" x14ac:dyDescent="0.3">
      <c r="A5" s="259" t="s">
        <v>576</v>
      </c>
      <c r="B5" s="249" t="s">
        <v>577</v>
      </c>
      <c r="C5" s="88" t="s">
        <v>125</v>
      </c>
      <c r="D5" s="89">
        <v>80</v>
      </c>
      <c r="E5" s="806" t="s">
        <v>0</v>
      </c>
      <c r="F5" s="806" t="s">
        <v>578</v>
      </c>
      <c r="G5" s="807" t="s">
        <v>579</v>
      </c>
      <c r="H5" s="807" t="s">
        <v>580</v>
      </c>
      <c r="I5" s="807" t="s">
        <v>581</v>
      </c>
      <c r="J5" s="807" t="s">
        <v>582</v>
      </c>
      <c r="K5" s="808" t="s">
        <v>583</v>
      </c>
      <c r="L5" s="809" t="s">
        <v>584</v>
      </c>
      <c r="O5" s="853" t="s">
        <v>585</v>
      </c>
      <c r="P5" s="854" t="s">
        <v>586</v>
      </c>
      <c r="Q5" s="63" t="s">
        <v>0</v>
      </c>
      <c r="R5" s="179" t="s">
        <v>942</v>
      </c>
      <c r="S5" s="810"/>
      <c r="T5" s="811"/>
      <c r="U5" s="179" t="s">
        <v>0</v>
      </c>
      <c r="V5" s="179" t="s">
        <v>1274</v>
      </c>
      <c r="W5" s="376" t="s">
        <v>1275</v>
      </c>
      <c r="X5" s="179" t="s">
        <v>19</v>
      </c>
      <c r="Y5" s="179" t="s">
        <v>1438</v>
      </c>
      <c r="Z5" s="812" t="s">
        <v>1439</v>
      </c>
    </row>
    <row r="6" spans="1:26" s="312" customFormat="1" ht="60.75" thickBot="1" x14ac:dyDescent="0.3">
      <c r="A6" s="260"/>
      <c r="B6" s="250"/>
      <c r="C6" s="90" t="s">
        <v>13</v>
      </c>
      <c r="D6" s="91">
        <v>70</v>
      </c>
      <c r="E6" s="310" t="s">
        <v>0</v>
      </c>
      <c r="F6" s="310" t="s">
        <v>578</v>
      </c>
      <c r="G6" s="807" t="s">
        <v>579</v>
      </c>
      <c r="H6" s="807" t="s">
        <v>580</v>
      </c>
      <c r="I6" s="807" t="s">
        <v>581</v>
      </c>
      <c r="J6" s="765" t="s">
        <v>582</v>
      </c>
      <c r="K6" s="808" t="s">
        <v>583</v>
      </c>
      <c r="L6" s="809" t="s">
        <v>584</v>
      </c>
      <c r="O6" s="855"/>
      <c r="P6" s="856"/>
      <c r="Q6" s="63" t="s">
        <v>19</v>
      </c>
      <c r="R6" s="63" t="s">
        <v>590</v>
      </c>
      <c r="S6" s="810"/>
      <c r="T6" s="811"/>
      <c r="U6" s="423" t="s">
        <v>19</v>
      </c>
      <c r="V6" s="179" t="s">
        <v>1253</v>
      </c>
      <c r="W6" s="812" t="s">
        <v>1276</v>
      </c>
      <c r="X6" s="423" t="s">
        <v>19</v>
      </c>
      <c r="Y6" s="179" t="s">
        <v>1253</v>
      </c>
      <c r="Z6" s="812"/>
    </row>
    <row r="7" spans="1:26" s="312" customFormat="1" ht="105.75" thickBot="1" x14ac:dyDescent="0.3">
      <c r="A7" s="260"/>
      <c r="B7" s="250"/>
      <c r="C7" s="90" t="s">
        <v>136</v>
      </c>
      <c r="D7" s="91">
        <v>50</v>
      </c>
      <c r="E7" s="310" t="s">
        <v>0</v>
      </c>
      <c r="F7" s="310" t="s">
        <v>578</v>
      </c>
      <c r="G7" s="807" t="s">
        <v>579</v>
      </c>
      <c r="H7" s="807" t="s">
        <v>580</v>
      </c>
      <c r="I7" s="807" t="s">
        <v>581</v>
      </c>
      <c r="J7" s="807" t="s">
        <v>582</v>
      </c>
      <c r="K7" s="808" t="s">
        <v>583</v>
      </c>
      <c r="L7" s="809" t="s">
        <v>584</v>
      </c>
      <c r="M7" s="813">
        <f>+D40+D49+D50+D51</f>
        <v>825</v>
      </c>
      <c r="N7" s="814" t="s">
        <v>587</v>
      </c>
      <c r="O7" s="815">
        <f>+M7</f>
        <v>825</v>
      </c>
      <c r="P7" s="344">
        <v>0</v>
      </c>
      <c r="Q7" s="310" t="s">
        <v>19</v>
      </c>
      <c r="R7" s="63" t="s">
        <v>590</v>
      </c>
      <c r="S7" s="810"/>
      <c r="T7" s="811"/>
      <c r="U7" s="457" t="s">
        <v>19</v>
      </c>
      <c r="V7" s="312" t="s">
        <v>1249</v>
      </c>
      <c r="W7" s="812" t="s">
        <v>1277</v>
      </c>
      <c r="X7" s="457" t="s">
        <v>19</v>
      </c>
      <c r="Y7" s="312" t="s">
        <v>1253</v>
      </c>
      <c r="Z7" s="812"/>
    </row>
    <row r="8" spans="1:26" s="312" customFormat="1" ht="30.75" thickBot="1" x14ac:dyDescent="0.3">
      <c r="A8" s="260"/>
      <c r="B8" s="250"/>
      <c r="C8" s="90" t="s">
        <v>14</v>
      </c>
      <c r="D8" s="91">
        <v>70</v>
      </c>
      <c r="E8" s="310" t="s">
        <v>0</v>
      </c>
      <c r="F8" s="310" t="s">
        <v>578</v>
      </c>
      <c r="G8" s="807" t="s">
        <v>579</v>
      </c>
      <c r="H8" s="807" t="s">
        <v>580</v>
      </c>
      <c r="I8" s="807" t="s">
        <v>581</v>
      </c>
      <c r="J8" s="765" t="s">
        <v>582</v>
      </c>
      <c r="K8" s="808" t="s">
        <v>583</v>
      </c>
      <c r="L8" s="809" t="s">
        <v>584</v>
      </c>
      <c r="M8" s="813">
        <f>+D12+D18+D24+D32+D89+D97</f>
        <v>1137</v>
      </c>
      <c r="N8" s="814" t="s">
        <v>582</v>
      </c>
      <c r="O8" s="815">
        <f>+O7+M8</f>
        <v>1962</v>
      </c>
      <c r="P8" s="344">
        <f>+O7*20/100</f>
        <v>165</v>
      </c>
      <c r="Q8" s="310" t="s">
        <v>19</v>
      </c>
      <c r="R8" s="63" t="s">
        <v>590</v>
      </c>
      <c r="S8" s="810"/>
      <c r="T8" s="811"/>
      <c r="U8" s="457" t="s">
        <v>1250</v>
      </c>
      <c r="V8" s="179" t="s">
        <v>1251</v>
      </c>
      <c r="W8" s="812" t="s">
        <v>1278</v>
      </c>
      <c r="X8" s="457" t="s">
        <v>1250</v>
      </c>
      <c r="Y8" s="179" t="s">
        <v>1253</v>
      </c>
      <c r="Z8" s="812"/>
    </row>
    <row r="9" spans="1:26" s="312" customFormat="1" ht="30.75" thickBot="1" x14ac:dyDescent="0.3">
      <c r="A9" s="260"/>
      <c r="B9" s="250"/>
      <c r="C9" s="90" t="s">
        <v>15</v>
      </c>
      <c r="D9" s="91">
        <v>54</v>
      </c>
      <c r="E9" s="310" t="s">
        <v>0</v>
      </c>
      <c r="F9" s="310" t="s">
        <v>578</v>
      </c>
      <c r="G9" s="807" t="s">
        <v>579</v>
      </c>
      <c r="H9" s="807" t="s">
        <v>580</v>
      </c>
      <c r="I9" s="807" t="s">
        <v>581</v>
      </c>
      <c r="J9" s="807" t="s">
        <v>582</v>
      </c>
      <c r="K9" s="808" t="s">
        <v>583</v>
      </c>
      <c r="L9" s="809" t="s">
        <v>584</v>
      </c>
      <c r="M9" s="813">
        <f>+D41+D58+D65+D73</f>
        <v>478</v>
      </c>
      <c r="N9" s="814" t="s">
        <v>583</v>
      </c>
      <c r="O9" s="815">
        <f>+O8+M9</f>
        <v>2440</v>
      </c>
      <c r="P9" s="344">
        <v>404</v>
      </c>
      <c r="Q9" s="310" t="s">
        <v>19</v>
      </c>
      <c r="R9" s="63" t="s">
        <v>590</v>
      </c>
      <c r="S9" s="810"/>
      <c r="T9" s="811"/>
      <c r="U9" s="457" t="s">
        <v>1223</v>
      </c>
      <c r="V9" s="179" t="s">
        <v>1251</v>
      </c>
      <c r="W9" s="812" t="s">
        <v>1278</v>
      </c>
      <c r="X9" s="457" t="s">
        <v>1223</v>
      </c>
      <c r="Y9" s="179" t="s">
        <v>1253</v>
      </c>
      <c r="Z9" s="812"/>
    </row>
    <row r="10" spans="1:26" s="312" customFormat="1" ht="30.75" thickBot="1" x14ac:dyDescent="0.3">
      <c r="A10" s="260"/>
      <c r="B10" s="250"/>
      <c r="C10" s="90" t="s">
        <v>16</v>
      </c>
      <c r="D10" s="91">
        <v>55</v>
      </c>
      <c r="E10" s="310" t="s">
        <v>0</v>
      </c>
      <c r="F10" s="310" t="s">
        <v>578</v>
      </c>
      <c r="G10" s="807" t="s">
        <v>579</v>
      </c>
      <c r="H10" s="807" t="s">
        <v>580</v>
      </c>
      <c r="I10" s="807" t="s">
        <v>581</v>
      </c>
      <c r="J10" s="765" t="s">
        <v>582</v>
      </c>
      <c r="K10" s="808" t="s">
        <v>583</v>
      </c>
      <c r="L10" s="809" t="s">
        <v>584</v>
      </c>
      <c r="M10" s="813">
        <f>+D81</f>
        <v>452</v>
      </c>
      <c r="N10" s="814" t="s">
        <v>584</v>
      </c>
      <c r="O10" s="815">
        <f>+O9+M10</f>
        <v>2892</v>
      </c>
      <c r="P10" s="344">
        <v>1380</v>
      </c>
      <c r="Q10" s="310" t="s">
        <v>19</v>
      </c>
      <c r="R10" s="179" t="s">
        <v>943</v>
      </c>
      <c r="S10" s="310"/>
      <c r="T10" s="310"/>
      <c r="U10" s="457" t="s">
        <v>1223</v>
      </c>
      <c r="V10" s="179" t="s">
        <v>1251</v>
      </c>
      <c r="W10" s="812" t="s">
        <v>1278</v>
      </c>
      <c r="X10" s="457" t="s">
        <v>1223</v>
      </c>
      <c r="Y10" s="179" t="s">
        <v>1253</v>
      </c>
      <c r="Z10" s="812"/>
    </row>
    <row r="11" spans="1:26" s="312" customFormat="1" ht="60" x14ac:dyDescent="0.25">
      <c r="A11" s="260"/>
      <c r="B11" s="250"/>
      <c r="C11" s="90" t="s">
        <v>17</v>
      </c>
      <c r="D11" s="91">
        <v>34</v>
      </c>
      <c r="E11" s="310" t="s">
        <v>0</v>
      </c>
      <c r="F11" s="310" t="s">
        <v>578</v>
      </c>
      <c r="G11" s="807" t="s">
        <v>579</v>
      </c>
      <c r="H11" s="807" t="s">
        <v>580</v>
      </c>
      <c r="I11" s="807" t="s">
        <v>581</v>
      </c>
      <c r="J11" s="807" t="s">
        <v>582</v>
      </c>
      <c r="K11" s="808" t="s">
        <v>583</v>
      </c>
      <c r="L11" s="809" t="s">
        <v>584</v>
      </c>
      <c r="M11" s="813">
        <f>+D101</f>
        <v>108</v>
      </c>
      <c r="N11" s="814" t="s">
        <v>589</v>
      </c>
      <c r="O11" s="815">
        <f>+O10+M11</f>
        <v>3000</v>
      </c>
      <c r="P11" s="344">
        <v>1988</v>
      </c>
      <c r="Q11" s="310" t="s">
        <v>19</v>
      </c>
      <c r="R11" s="63" t="s">
        <v>944</v>
      </c>
      <c r="S11" s="310"/>
      <c r="T11" s="310"/>
      <c r="U11" s="457" t="s">
        <v>19</v>
      </c>
      <c r="V11" s="179" t="s">
        <v>1252</v>
      </c>
      <c r="W11" s="812" t="s">
        <v>1276</v>
      </c>
      <c r="X11" s="457" t="s">
        <v>19</v>
      </c>
      <c r="Y11" s="179" t="s">
        <v>1253</v>
      </c>
      <c r="Z11" s="812"/>
    </row>
    <row r="12" spans="1:26" s="312" customFormat="1" ht="15.75" thickBot="1" x14ac:dyDescent="0.3">
      <c r="A12" s="260"/>
      <c r="B12" s="255"/>
      <c r="C12" s="92" t="s">
        <v>360</v>
      </c>
      <c r="D12" s="93">
        <f>SUM(D5:D11)</f>
        <v>413</v>
      </c>
      <c r="E12" s="816"/>
      <c r="F12" s="816"/>
      <c r="G12" s="816"/>
      <c r="H12" s="816"/>
      <c r="I12" s="816"/>
      <c r="J12" s="816"/>
      <c r="K12" s="816"/>
      <c r="L12" s="817"/>
      <c r="M12" s="813">
        <f>+M11+M10+M9+M8+M7</f>
        <v>3000</v>
      </c>
      <c r="N12" s="814" t="s">
        <v>591</v>
      </c>
      <c r="O12" s="344"/>
      <c r="P12" s="344">
        <v>3000</v>
      </c>
      <c r="Q12" s="810"/>
      <c r="R12" s="818"/>
      <c r="S12" s="818"/>
      <c r="T12" s="811"/>
      <c r="U12" s="819"/>
      <c r="V12" s="820"/>
      <c r="W12" s="820"/>
      <c r="X12" s="819"/>
      <c r="Y12" s="820"/>
      <c r="Z12" s="820"/>
    </row>
    <row r="13" spans="1:26" s="312" customFormat="1" ht="150.75" thickBot="1" x14ac:dyDescent="0.3">
      <c r="A13" s="260"/>
      <c r="B13" s="249" t="s">
        <v>592</v>
      </c>
      <c r="C13" s="88" t="s">
        <v>125</v>
      </c>
      <c r="D13" s="89">
        <v>26</v>
      </c>
      <c r="E13" s="806" t="s">
        <v>0</v>
      </c>
      <c r="F13" s="806" t="s">
        <v>578</v>
      </c>
      <c r="G13" s="807" t="s">
        <v>579</v>
      </c>
      <c r="H13" s="807" t="s">
        <v>580</v>
      </c>
      <c r="I13" s="807" t="s">
        <v>581</v>
      </c>
      <c r="J13" s="807" t="s">
        <v>582</v>
      </c>
      <c r="K13" s="808" t="s">
        <v>583</v>
      </c>
      <c r="L13" s="809" t="s">
        <v>584</v>
      </c>
      <c r="M13" s="813"/>
      <c r="Q13" s="63" t="s">
        <v>0</v>
      </c>
      <c r="R13" s="179" t="s">
        <v>945</v>
      </c>
      <c r="S13" s="310"/>
      <c r="T13" s="310"/>
      <c r="U13" s="457" t="s">
        <v>0</v>
      </c>
      <c r="V13" s="179" t="s">
        <v>1279</v>
      </c>
      <c r="W13" s="179" t="s">
        <v>1280</v>
      </c>
      <c r="X13" s="457" t="s">
        <v>19</v>
      </c>
      <c r="Y13" s="179" t="s">
        <v>1440</v>
      </c>
      <c r="Z13" s="179"/>
    </row>
    <row r="14" spans="1:26" s="312" customFormat="1" ht="45.75" thickBot="1" x14ac:dyDescent="0.3">
      <c r="A14" s="260"/>
      <c r="B14" s="250"/>
      <c r="C14" s="90" t="s">
        <v>13</v>
      </c>
      <c r="D14" s="91">
        <v>20</v>
      </c>
      <c r="E14" s="310" t="s">
        <v>0</v>
      </c>
      <c r="F14" s="310" t="s">
        <v>578</v>
      </c>
      <c r="G14" s="807" t="s">
        <v>579</v>
      </c>
      <c r="H14" s="807" t="s">
        <v>580</v>
      </c>
      <c r="I14" s="807" t="s">
        <v>581</v>
      </c>
      <c r="J14" s="807" t="s">
        <v>582</v>
      </c>
      <c r="K14" s="808" t="s">
        <v>583</v>
      </c>
      <c r="L14" s="809" t="s">
        <v>584</v>
      </c>
      <c r="M14" s="813"/>
      <c r="Q14" s="310" t="s">
        <v>19</v>
      </c>
      <c r="R14" s="179" t="s">
        <v>946</v>
      </c>
      <c r="S14" s="310"/>
      <c r="T14" s="310"/>
      <c r="U14" s="423" t="s">
        <v>19</v>
      </c>
      <c r="V14" s="179" t="s">
        <v>1281</v>
      </c>
      <c r="W14" s="179" t="s">
        <v>1282</v>
      </c>
      <c r="X14" s="423" t="s">
        <v>19</v>
      </c>
      <c r="Y14" s="179" t="s">
        <v>1438</v>
      </c>
      <c r="Z14" s="179"/>
    </row>
    <row r="15" spans="1:26" s="312" customFormat="1" ht="30.75" thickBot="1" x14ac:dyDescent="0.3">
      <c r="A15" s="260"/>
      <c r="B15" s="250"/>
      <c r="C15" s="90" t="s">
        <v>14</v>
      </c>
      <c r="D15" s="91">
        <v>17</v>
      </c>
      <c r="E15" s="310" t="s">
        <v>0</v>
      </c>
      <c r="F15" s="310" t="s">
        <v>578</v>
      </c>
      <c r="G15" s="807" t="s">
        <v>579</v>
      </c>
      <c r="H15" s="807" t="s">
        <v>580</v>
      </c>
      <c r="I15" s="807" t="s">
        <v>581</v>
      </c>
      <c r="J15" s="807" t="s">
        <v>582</v>
      </c>
      <c r="K15" s="808" t="s">
        <v>583</v>
      </c>
      <c r="L15" s="809" t="s">
        <v>584</v>
      </c>
      <c r="Q15" s="310" t="s">
        <v>19</v>
      </c>
      <c r="R15" s="63" t="s">
        <v>947</v>
      </c>
      <c r="S15" s="310"/>
      <c r="T15" s="310"/>
      <c r="U15" s="457" t="s">
        <v>1250</v>
      </c>
      <c r="V15" s="179" t="s">
        <v>1251</v>
      </c>
      <c r="W15" s="179" t="s">
        <v>1278</v>
      </c>
      <c r="X15" s="457" t="s">
        <v>1250</v>
      </c>
      <c r="Y15" s="179" t="s">
        <v>1438</v>
      </c>
      <c r="Z15" s="179"/>
    </row>
    <row r="16" spans="1:26" s="312" customFormat="1" ht="30.75" thickBot="1" x14ac:dyDescent="0.3">
      <c r="A16" s="260"/>
      <c r="B16" s="250"/>
      <c r="C16" s="90" t="s">
        <v>15</v>
      </c>
      <c r="D16" s="91">
        <v>20</v>
      </c>
      <c r="E16" s="310" t="s">
        <v>0</v>
      </c>
      <c r="F16" s="310" t="s">
        <v>578</v>
      </c>
      <c r="G16" s="807" t="s">
        <v>579</v>
      </c>
      <c r="H16" s="807" t="s">
        <v>580</v>
      </c>
      <c r="I16" s="807" t="s">
        <v>581</v>
      </c>
      <c r="J16" s="807" t="s">
        <v>582</v>
      </c>
      <c r="K16" s="808" t="s">
        <v>583</v>
      </c>
      <c r="L16" s="809" t="s">
        <v>584</v>
      </c>
      <c r="Q16" s="310" t="s">
        <v>19</v>
      </c>
      <c r="R16" s="63" t="s">
        <v>948</v>
      </c>
      <c r="S16" s="310"/>
      <c r="T16" s="310"/>
      <c r="U16" s="457" t="s">
        <v>1250</v>
      </c>
      <c r="V16" s="179" t="s">
        <v>1251</v>
      </c>
      <c r="W16" s="179" t="s">
        <v>1278</v>
      </c>
      <c r="X16" s="457" t="s">
        <v>1250</v>
      </c>
      <c r="Y16" s="179" t="s">
        <v>1438</v>
      </c>
      <c r="Z16" s="179"/>
    </row>
    <row r="17" spans="1:26" s="312" customFormat="1" ht="60" x14ac:dyDescent="0.25">
      <c r="A17" s="260"/>
      <c r="B17" s="250"/>
      <c r="C17" s="90" t="s">
        <v>17</v>
      </c>
      <c r="D17" s="91">
        <v>20</v>
      </c>
      <c r="E17" s="310" t="s">
        <v>0</v>
      </c>
      <c r="F17" s="310" t="s">
        <v>578</v>
      </c>
      <c r="G17" s="807" t="s">
        <v>579</v>
      </c>
      <c r="H17" s="807" t="s">
        <v>580</v>
      </c>
      <c r="I17" s="807" t="s">
        <v>581</v>
      </c>
      <c r="J17" s="807" t="s">
        <v>582</v>
      </c>
      <c r="K17" s="808" t="s">
        <v>583</v>
      </c>
      <c r="L17" s="809" t="s">
        <v>584</v>
      </c>
      <c r="M17" s="813"/>
      <c r="Q17" s="310" t="s">
        <v>19</v>
      </c>
      <c r="R17" s="63" t="s">
        <v>947</v>
      </c>
      <c r="S17" s="310"/>
      <c r="T17" s="310"/>
      <c r="U17" s="457" t="s">
        <v>19</v>
      </c>
      <c r="V17" s="179" t="s">
        <v>1253</v>
      </c>
      <c r="W17" s="179" t="s">
        <v>1276</v>
      </c>
      <c r="X17" s="457" t="s">
        <v>19</v>
      </c>
      <c r="Y17" s="179" t="s">
        <v>1438</v>
      </c>
      <c r="Z17" s="179"/>
    </row>
    <row r="18" spans="1:26" s="312" customFormat="1" ht="15.75" thickBot="1" x14ac:dyDescent="0.3">
      <c r="A18" s="260"/>
      <c r="B18" s="251"/>
      <c r="C18" s="94" t="s">
        <v>360</v>
      </c>
      <c r="D18" s="95">
        <f>+D17+D16+D15+D14+D13</f>
        <v>103</v>
      </c>
      <c r="E18" s="821"/>
      <c r="F18" s="821"/>
      <c r="G18" s="821"/>
      <c r="H18" s="821"/>
      <c r="I18" s="821"/>
      <c r="J18" s="821"/>
      <c r="K18" s="821"/>
      <c r="L18" s="822"/>
      <c r="Q18" s="810"/>
      <c r="R18" s="818"/>
      <c r="S18" s="818"/>
      <c r="T18" s="811"/>
      <c r="U18" s="819"/>
      <c r="V18" s="820"/>
      <c r="W18" s="820"/>
      <c r="X18" s="819"/>
      <c r="Y18" s="820"/>
      <c r="Z18" s="820"/>
    </row>
    <row r="19" spans="1:26" s="312" customFormat="1" ht="45.75" thickBot="1" x14ac:dyDescent="0.3">
      <c r="A19" s="260"/>
      <c r="B19" s="249" t="s">
        <v>593</v>
      </c>
      <c r="C19" s="88" t="s">
        <v>125</v>
      </c>
      <c r="D19" s="89">
        <v>10</v>
      </c>
      <c r="E19" s="806" t="s">
        <v>0</v>
      </c>
      <c r="F19" s="806" t="s">
        <v>578</v>
      </c>
      <c r="G19" s="807" t="s">
        <v>579</v>
      </c>
      <c r="H19" s="807" t="s">
        <v>580</v>
      </c>
      <c r="I19" s="807" t="s">
        <v>581</v>
      </c>
      <c r="J19" s="807" t="s">
        <v>582</v>
      </c>
      <c r="K19" s="808" t="s">
        <v>583</v>
      </c>
      <c r="L19" s="809" t="s">
        <v>584</v>
      </c>
      <c r="Q19" s="310" t="s">
        <v>204</v>
      </c>
      <c r="R19" s="179" t="s">
        <v>949</v>
      </c>
      <c r="S19" s="310"/>
      <c r="T19" s="310"/>
      <c r="U19" s="457"/>
      <c r="V19" s="179" t="s">
        <v>1254</v>
      </c>
      <c r="W19" s="179" t="s">
        <v>1283</v>
      </c>
      <c r="X19" s="457"/>
      <c r="Y19" s="179" t="s">
        <v>1438</v>
      </c>
      <c r="Z19" s="179"/>
    </row>
    <row r="20" spans="1:26" s="312" customFormat="1" ht="60.75" thickBot="1" x14ac:dyDescent="0.3">
      <c r="A20" s="260"/>
      <c r="B20" s="250"/>
      <c r="C20" s="90" t="s">
        <v>13</v>
      </c>
      <c r="D20" s="91">
        <v>15</v>
      </c>
      <c r="E20" s="310" t="s">
        <v>0</v>
      </c>
      <c r="F20" s="310" t="s">
        <v>578</v>
      </c>
      <c r="G20" s="807" t="s">
        <v>579</v>
      </c>
      <c r="H20" s="807" t="s">
        <v>580</v>
      </c>
      <c r="I20" s="807" t="s">
        <v>581</v>
      </c>
      <c r="J20" s="807" t="s">
        <v>582</v>
      </c>
      <c r="K20" s="808" t="s">
        <v>583</v>
      </c>
      <c r="L20" s="809" t="s">
        <v>584</v>
      </c>
      <c r="Q20" s="310" t="s">
        <v>19</v>
      </c>
      <c r="R20" s="179" t="s">
        <v>950</v>
      </c>
      <c r="S20" s="310"/>
      <c r="T20" s="310"/>
      <c r="U20" s="457" t="s">
        <v>19</v>
      </c>
      <c r="V20" s="179" t="s">
        <v>1253</v>
      </c>
      <c r="W20" s="179" t="s">
        <v>1276</v>
      </c>
      <c r="X20" s="457" t="s">
        <v>19</v>
      </c>
      <c r="Y20" s="179" t="s">
        <v>1438</v>
      </c>
      <c r="Z20" s="179"/>
    </row>
    <row r="21" spans="1:26" s="312" customFormat="1" ht="60.75" thickBot="1" x14ac:dyDescent="0.3">
      <c r="A21" s="260"/>
      <c r="B21" s="250"/>
      <c r="C21" s="90" t="s">
        <v>14</v>
      </c>
      <c r="D21" s="91">
        <v>5</v>
      </c>
      <c r="E21" s="310" t="s">
        <v>0</v>
      </c>
      <c r="F21" s="310" t="s">
        <v>578</v>
      </c>
      <c r="G21" s="807" t="s">
        <v>579</v>
      </c>
      <c r="H21" s="807" t="s">
        <v>580</v>
      </c>
      <c r="I21" s="807" t="s">
        <v>581</v>
      </c>
      <c r="J21" s="807" t="s">
        <v>582</v>
      </c>
      <c r="K21" s="808" t="s">
        <v>583</v>
      </c>
      <c r="L21" s="809" t="s">
        <v>584</v>
      </c>
      <c r="Q21" s="310" t="s">
        <v>19</v>
      </c>
      <c r="R21" s="63" t="s">
        <v>590</v>
      </c>
      <c r="S21" s="310"/>
      <c r="T21" s="310"/>
      <c r="U21" s="457" t="s">
        <v>19</v>
      </c>
      <c r="V21" s="179" t="s">
        <v>1253</v>
      </c>
      <c r="W21" s="179" t="s">
        <v>1276</v>
      </c>
      <c r="X21" s="457" t="s">
        <v>19</v>
      </c>
      <c r="Y21" s="179" t="s">
        <v>1438</v>
      </c>
      <c r="Z21" s="179"/>
    </row>
    <row r="22" spans="1:26" s="312" customFormat="1" ht="30.75" thickBot="1" x14ac:dyDescent="0.3">
      <c r="A22" s="260"/>
      <c r="B22" s="250"/>
      <c r="C22" s="90" t="s">
        <v>15</v>
      </c>
      <c r="D22" s="91">
        <v>10</v>
      </c>
      <c r="E22" s="310" t="s">
        <v>0</v>
      </c>
      <c r="F22" s="310" t="s">
        <v>578</v>
      </c>
      <c r="G22" s="807" t="s">
        <v>579</v>
      </c>
      <c r="H22" s="807" t="s">
        <v>580</v>
      </c>
      <c r="I22" s="807" t="s">
        <v>581</v>
      </c>
      <c r="J22" s="807" t="s">
        <v>582</v>
      </c>
      <c r="K22" s="808" t="s">
        <v>583</v>
      </c>
      <c r="L22" s="809" t="s">
        <v>584</v>
      </c>
      <c r="Q22" s="310" t="s">
        <v>19</v>
      </c>
      <c r="R22" s="63" t="s">
        <v>948</v>
      </c>
      <c r="S22" s="310"/>
      <c r="T22" s="310"/>
      <c r="U22" s="457" t="s">
        <v>1250</v>
      </c>
      <c r="V22" s="179" t="s">
        <v>1255</v>
      </c>
      <c r="W22" s="376" t="s">
        <v>1278</v>
      </c>
      <c r="X22" s="457" t="s">
        <v>1250</v>
      </c>
      <c r="Y22" s="179" t="s">
        <v>1438</v>
      </c>
      <c r="Z22" s="376"/>
    </row>
    <row r="23" spans="1:26" s="312" customFormat="1" ht="30" x14ac:dyDescent="0.25">
      <c r="A23" s="260"/>
      <c r="B23" s="250"/>
      <c r="C23" s="90" t="s">
        <v>16</v>
      </c>
      <c r="D23" s="91">
        <v>10</v>
      </c>
      <c r="E23" s="310" t="s">
        <v>0</v>
      </c>
      <c r="F23" s="310" t="s">
        <v>578</v>
      </c>
      <c r="G23" s="807" t="s">
        <v>579</v>
      </c>
      <c r="H23" s="807" t="s">
        <v>580</v>
      </c>
      <c r="I23" s="807" t="s">
        <v>581</v>
      </c>
      <c r="J23" s="807" t="s">
        <v>582</v>
      </c>
      <c r="K23" s="808" t="s">
        <v>583</v>
      </c>
      <c r="L23" s="809" t="s">
        <v>584</v>
      </c>
      <c r="Q23" s="310" t="s">
        <v>19</v>
      </c>
      <c r="R23" s="179" t="s">
        <v>943</v>
      </c>
      <c r="S23" s="310"/>
      <c r="T23" s="310"/>
      <c r="U23" s="457" t="s">
        <v>1250</v>
      </c>
      <c r="V23" s="179" t="s">
        <v>1255</v>
      </c>
      <c r="W23" s="376" t="s">
        <v>1278</v>
      </c>
      <c r="X23" s="457" t="s">
        <v>1250</v>
      </c>
      <c r="Y23" s="179" t="s">
        <v>1438</v>
      </c>
      <c r="Z23" s="376"/>
    </row>
    <row r="24" spans="1:26" s="312" customFormat="1" ht="15.75" thickBot="1" x14ac:dyDescent="0.3">
      <c r="A24" s="260"/>
      <c r="B24" s="251"/>
      <c r="C24" s="94" t="s">
        <v>360</v>
      </c>
      <c r="D24" s="95">
        <f>+D19+D20+D21+D22+D23</f>
        <v>50</v>
      </c>
      <c r="E24" s="821"/>
      <c r="F24" s="821"/>
      <c r="G24" s="821"/>
      <c r="H24" s="821"/>
      <c r="I24" s="821"/>
      <c r="J24" s="821"/>
      <c r="K24" s="821"/>
      <c r="L24" s="822"/>
      <c r="Q24" s="310"/>
      <c r="R24" s="310"/>
      <c r="S24" s="310"/>
      <c r="T24" s="310"/>
      <c r="U24" s="457"/>
      <c r="V24" s="457"/>
      <c r="W24" s="457"/>
      <c r="X24" s="457"/>
      <c r="Y24" s="457"/>
      <c r="Z24" s="457"/>
    </row>
    <row r="25" spans="1:26" s="312" customFormat="1" ht="75.75" thickBot="1" x14ac:dyDescent="0.3">
      <c r="A25" s="260"/>
      <c r="B25" s="249" t="s">
        <v>594</v>
      </c>
      <c r="C25" s="88" t="s">
        <v>125</v>
      </c>
      <c r="D25" s="89">
        <v>15</v>
      </c>
      <c r="E25" s="806" t="s">
        <v>0</v>
      </c>
      <c r="F25" s="806" t="s">
        <v>578</v>
      </c>
      <c r="G25" s="807" t="s">
        <v>579</v>
      </c>
      <c r="H25" s="807" t="s">
        <v>580</v>
      </c>
      <c r="I25" s="807" t="s">
        <v>581</v>
      </c>
      <c r="J25" s="807" t="s">
        <v>582</v>
      </c>
      <c r="K25" s="808" t="s">
        <v>583</v>
      </c>
      <c r="L25" s="823" t="s">
        <v>591</v>
      </c>
      <c r="Q25" s="63" t="s">
        <v>0</v>
      </c>
      <c r="R25" s="179" t="s">
        <v>945</v>
      </c>
      <c r="S25" s="310"/>
      <c r="T25" s="310"/>
      <c r="U25" s="179" t="s">
        <v>19</v>
      </c>
      <c r="V25" s="179" t="s">
        <v>1256</v>
      </c>
      <c r="W25" s="364" t="s">
        <v>1284</v>
      </c>
      <c r="X25" s="179" t="s">
        <v>19</v>
      </c>
      <c r="Y25" s="179" t="s">
        <v>1438</v>
      </c>
      <c r="Z25" s="364"/>
    </row>
    <row r="26" spans="1:26" s="312" customFormat="1" ht="30.75" thickBot="1" x14ac:dyDescent="0.3">
      <c r="A26" s="260"/>
      <c r="B26" s="250"/>
      <c r="C26" s="90" t="s">
        <v>13</v>
      </c>
      <c r="D26" s="91">
        <v>10</v>
      </c>
      <c r="E26" s="310" t="s">
        <v>0</v>
      </c>
      <c r="F26" s="310" t="s">
        <v>578</v>
      </c>
      <c r="G26" s="807" t="s">
        <v>579</v>
      </c>
      <c r="H26" s="807" t="s">
        <v>580</v>
      </c>
      <c r="I26" s="807" t="s">
        <v>581</v>
      </c>
      <c r="J26" s="807" t="s">
        <v>582</v>
      </c>
      <c r="K26" s="808" t="s">
        <v>583</v>
      </c>
      <c r="L26" s="823" t="s">
        <v>591</v>
      </c>
      <c r="Q26" s="310" t="s">
        <v>19</v>
      </c>
      <c r="R26" s="179" t="s">
        <v>946</v>
      </c>
      <c r="S26" s="310"/>
      <c r="T26" s="310"/>
      <c r="U26" s="457" t="s">
        <v>1250</v>
      </c>
      <c r="V26" s="179" t="s">
        <v>1255</v>
      </c>
      <c r="W26" s="812" t="s">
        <v>1278</v>
      </c>
      <c r="X26" s="457" t="s">
        <v>1250</v>
      </c>
      <c r="Y26" s="179" t="s">
        <v>1438</v>
      </c>
      <c r="Z26" s="812"/>
    </row>
    <row r="27" spans="1:26" s="312" customFormat="1" ht="30.75" thickBot="1" x14ac:dyDescent="0.3">
      <c r="A27" s="260"/>
      <c r="B27" s="250"/>
      <c r="C27" s="90" t="s">
        <v>136</v>
      </c>
      <c r="D27" s="91">
        <v>5</v>
      </c>
      <c r="E27" s="310" t="s">
        <v>0</v>
      </c>
      <c r="F27" s="310" t="s">
        <v>578</v>
      </c>
      <c r="G27" s="807" t="s">
        <v>579</v>
      </c>
      <c r="H27" s="807" t="s">
        <v>580</v>
      </c>
      <c r="I27" s="807" t="s">
        <v>581</v>
      </c>
      <c r="J27" s="807" t="s">
        <v>582</v>
      </c>
      <c r="K27" s="808" t="s">
        <v>583</v>
      </c>
      <c r="L27" s="823" t="s">
        <v>591</v>
      </c>
      <c r="Q27" s="310" t="s">
        <v>19</v>
      </c>
      <c r="R27" s="179" t="s">
        <v>590</v>
      </c>
      <c r="S27" s="310"/>
      <c r="T27" s="310"/>
      <c r="U27" s="457" t="s">
        <v>19</v>
      </c>
      <c r="V27" s="179" t="s">
        <v>957</v>
      </c>
      <c r="W27" s="812"/>
      <c r="X27" s="457" t="s">
        <v>19</v>
      </c>
      <c r="Y27" s="179" t="s">
        <v>1438</v>
      </c>
      <c r="Z27" s="812"/>
    </row>
    <row r="28" spans="1:26" s="312" customFormat="1" ht="30.75" thickBot="1" x14ac:dyDescent="0.3">
      <c r="A28" s="260"/>
      <c r="B28" s="250"/>
      <c r="C28" s="90" t="s">
        <v>14</v>
      </c>
      <c r="D28" s="91">
        <v>10</v>
      </c>
      <c r="E28" s="310" t="s">
        <v>0</v>
      </c>
      <c r="F28" s="310" t="s">
        <v>578</v>
      </c>
      <c r="G28" s="807" t="s">
        <v>579</v>
      </c>
      <c r="H28" s="807" t="s">
        <v>580</v>
      </c>
      <c r="I28" s="807" t="s">
        <v>581</v>
      </c>
      <c r="J28" s="807" t="s">
        <v>582</v>
      </c>
      <c r="K28" s="808" t="s">
        <v>583</v>
      </c>
      <c r="L28" s="823" t="s">
        <v>591</v>
      </c>
      <c r="Q28" s="310" t="s">
        <v>19</v>
      </c>
      <c r="R28" s="63" t="s">
        <v>590</v>
      </c>
      <c r="S28" s="310"/>
      <c r="T28" s="310"/>
      <c r="U28" s="457" t="s">
        <v>1250</v>
      </c>
      <c r="V28" s="179" t="s">
        <v>1255</v>
      </c>
      <c r="W28" s="812" t="s">
        <v>1278</v>
      </c>
      <c r="X28" s="457" t="s">
        <v>1250</v>
      </c>
      <c r="Y28" s="179" t="s">
        <v>1438</v>
      </c>
      <c r="Z28" s="812"/>
    </row>
    <row r="29" spans="1:26" s="312" customFormat="1" ht="30.75" thickBot="1" x14ac:dyDescent="0.3">
      <c r="A29" s="260"/>
      <c r="B29" s="250"/>
      <c r="C29" s="90" t="s">
        <v>15</v>
      </c>
      <c r="D29" s="91">
        <v>8</v>
      </c>
      <c r="E29" s="310" t="s">
        <v>0</v>
      </c>
      <c r="F29" s="310" t="s">
        <v>578</v>
      </c>
      <c r="G29" s="807" t="s">
        <v>579</v>
      </c>
      <c r="H29" s="807" t="s">
        <v>580</v>
      </c>
      <c r="I29" s="807" t="s">
        <v>581</v>
      </c>
      <c r="J29" s="807" t="s">
        <v>582</v>
      </c>
      <c r="K29" s="808" t="s">
        <v>583</v>
      </c>
      <c r="L29" s="823" t="s">
        <v>591</v>
      </c>
      <c r="Q29" s="310" t="s">
        <v>19</v>
      </c>
      <c r="R29" s="63" t="s">
        <v>951</v>
      </c>
      <c r="S29" s="310"/>
      <c r="T29" s="310"/>
      <c r="U29" s="457" t="s">
        <v>1223</v>
      </c>
      <c r="V29" s="179" t="s">
        <v>1257</v>
      </c>
      <c r="W29" s="812" t="s">
        <v>1278</v>
      </c>
      <c r="X29" s="457" t="s">
        <v>1223</v>
      </c>
      <c r="Y29" s="179" t="s">
        <v>1438</v>
      </c>
      <c r="Z29" s="812"/>
    </row>
    <row r="30" spans="1:26" s="312" customFormat="1" ht="30.75" thickBot="1" x14ac:dyDescent="0.3">
      <c r="A30" s="260"/>
      <c r="B30" s="250"/>
      <c r="C30" s="90" t="s">
        <v>16</v>
      </c>
      <c r="D30" s="91">
        <v>8</v>
      </c>
      <c r="E30" s="310" t="s">
        <v>0</v>
      </c>
      <c r="F30" s="310" t="s">
        <v>578</v>
      </c>
      <c r="G30" s="807" t="s">
        <v>579</v>
      </c>
      <c r="H30" s="807" t="s">
        <v>580</v>
      </c>
      <c r="I30" s="807" t="s">
        <v>581</v>
      </c>
      <c r="J30" s="807" t="s">
        <v>582</v>
      </c>
      <c r="K30" s="808" t="s">
        <v>583</v>
      </c>
      <c r="L30" s="823" t="s">
        <v>591</v>
      </c>
      <c r="Q30" s="310" t="s">
        <v>19</v>
      </c>
      <c r="R30" s="63" t="s">
        <v>951</v>
      </c>
      <c r="S30" s="310"/>
      <c r="T30" s="310"/>
      <c r="U30" s="457" t="s">
        <v>1223</v>
      </c>
      <c r="V30" s="179" t="s">
        <v>1257</v>
      </c>
      <c r="W30" s="812" t="s">
        <v>1278</v>
      </c>
      <c r="X30" s="457" t="s">
        <v>1223</v>
      </c>
      <c r="Y30" s="179" t="s">
        <v>1438</v>
      </c>
      <c r="Z30" s="812"/>
    </row>
    <row r="31" spans="1:26" s="312" customFormat="1" ht="60" x14ac:dyDescent="0.25">
      <c r="A31" s="260"/>
      <c r="B31" s="250"/>
      <c r="C31" s="90" t="s">
        <v>17</v>
      </c>
      <c r="D31" s="91">
        <v>7</v>
      </c>
      <c r="E31" s="310" t="s">
        <v>0</v>
      </c>
      <c r="F31" s="310" t="s">
        <v>578</v>
      </c>
      <c r="G31" s="807" t="s">
        <v>579</v>
      </c>
      <c r="H31" s="807" t="s">
        <v>580</v>
      </c>
      <c r="I31" s="807" t="s">
        <v>581</v>
      </c>
      <c r="J31" s="807" t="s">
        <v>582</v>
      </c>
      <c r="K31" s="808" t="s">
        <v>583</v>
      </c>
      <c r="L31" s="823" t="s">
        <v>591</v>
      </c>
      <c r="Q31" s="310" t="s">
        <v>19</v>
      </c>
      <c r="R31" s="179" t="s">
        <v>952</v>
      </c>
      <c r="S31" s="310"/>
      <c r="T31" s="310"/>
      <c r="U31" s="457" t="s">
        <v>1250</v>
      </c>
      <c r="V31" s="179" t="s">
        <v>1258</v>
      </c>
      <c r="W31" s="812" t="s">
        <v>1276</v>
      </c>
      <c r="X31" s="457" t="s">
        <v>1250</v>
      </c>
      <c r="Y31" s="179" t="s">
        <v>1438</v>
      </c>
      <c r="Z31" s="812"/>
    </row>
    <row r="32" spans="1:26" s="312" customFormat="1" ht="15.75" thickBot="1" x14ac:dyDescent="0.3">
      <c r="A32" s="260"/>
      <c r="B32" s="255"/>
      <c r="C32" s="92" t="s">
        <v>360</v>
      </c>
      <c r="D32" s="93">
        <f>+D25+D26+D27+D28+D29+D30+D31</f>
        <v>63</v>
      </c>
      <c r="E32" s="824"/>
      <c r="F32" s="824"/>
      <c r="G32" s="824"/>
      <c r="H32" s="824"/>
      <c r="I32" s="824"/>
      <c r="J32" s="824"/>
      <c r="K32" s="824"/>
      <c r="L32" s="825"/>
      <c r="Q32" s="310"/>
      <c r="R32" s="310"/>
      <c r="S32" s="310"/>
      <c r="T32" s="310"/>
      <c r="U32" s="457"/>
      <c r="V32" s="457"/>
      <c r="W32" s="457"/>
      <c r="X32" s="457"/>
      <c r="Y32" s="457"/>
      <c r="Z32" s="457"/>
    </row>
    <row r="33" spans="1:26" s="312" customFormat="1" ht="75.75" thickBot="1" x14ac:dyDescent="0.3">
      <c r="A33" s="260"/>
      <c r="B33" s="249" t="s">
        <v>595</v>
      </c>
      <c r="C33" s="88" t="s">
        <v>125</v>
      </c>
      <c r="D33" s="89">
        <v>100</v>
      </c>
      <c r="E33" s="806" t="s">
        <v>0</v>
      </c>
      <c r="F33" s="806" t="s">
        <v>578</v>
      </c>
      <c r="G33" s="808" t="s">
        <v>596</v>
      </c>
      <c r="H33" s="808" t="s">
        <v>579</v>
      </c>
      <c r="I33" s="808" t="s">
        <v>597</v>
      </c>
      <c r="J33" s="807" t="s">
        <v>587</v>
      </c>
      <c r="K33" s="808" t="s">
        <v>582</v>
      </c>
      <c r="L33" s="823" t="s">
        <v>591</v>
      </c>
      <c r="Q33" s="63" t="s">
        <v>19</v>
      </c>
      <c r="R33" s="63" t="s">
        <v>948</v>
      </c>
      <c r="S33" s="310"/>
      <c r="T33" s="310"/>
      <c r="U33" s="179" t="s">
        <v>19</v>
      </c>
      <c r="V33" s="179" t="s">
        <v>1259</v>
      </c>
      <c r="W33" s="364" t="s">
        <v>1285</v>
      </c>
      <c r="X33" s="179" t="s">
        <v>19</v>
      </c>
      <c r="Y33" s="179" t="s">
        <v>1441</v>
      </c>
      <c r="Z33" s="364"/>
    </row>
    <row r="34" spans="1:26" s="312" customFormat="1" ht="30.75" thickBot="1" x14ac:dyDescent="0.3">
      <c r="A34" s="260"/>
      <c r="B34" s="250"/>
      <c r="C34" s="90" t="s">
        <v>13</v>
      </c>
      <c r="D34" s="91">
        <v>70</v>
      </c>
      <c r="E34" s="310" t="s">
        <v>0</v>
      </c>
      <c r="F34" s="310" t="s">
        <v>578</v>
      </c>
      <c r="G34" s="808" t="s">
        <v>596</v>
      </c>
      <c r="H34" s="808" t="s">
        <v>579</v>
      </c>
      <c r="I34" s="808" t="s">
        <v>597</v>
      </c>
      <c r="J34" s="807" t="s">
        <v>587</v>
      </c>
      <c r="K34" s="808" t="s">
        <v>582</v>
      </c>
      <c r="L34" s="823" t="s">
        <v>591</v>
      </c>
      <c r="Q34" s="310" t="s">
        <v>19</v>
      </c>
      <c r="R34" s="63" t="s">
        <v>948</v>
      </c>
      <c r="S34" s="310"/>
      <c r="T34" s="310"/>
      <c r="U34" s="179" t="s">
        <v>19</v>
      </c>
      <c r="V34" s="179" t="s">
        <v>1259</v>
      </c>
      <c r="W34" s="812" t="s">
        <v>1286</v>
      </c>
      <c r="X34" s="179" t="s">
        <v>19</v>
      </c>
      <c r="Y34" s="179" t="s">
        <v>1438</v>
      </c>
      <c r="Z34" s="812"/>
    </row>
    <row r="35" spans="1:26" s="312" customFormat="1" ht="30.75" thickBot="1" x14ac:dyDescent="0.3">
      <c r="A35" s="260"/>
      <c r="B35" s="250"/>
      <c r="C35" s="90" t="s">
        <v>136</v>
      </c>
      <c r="D35" s="91">
        <v>60</v>
      </c>
      <c r="E35" s="310" t="s">
        <v>0</v>
      </c>
      <c r="F35" s="310" t="s">
        <v>578</v>
      </c>
      <c r="G35" s="808" t="s">
        <v>596</v>
      </c>
      <c r="H35" s="808" t="s">
        <v>579</v>
      </c>
      <c r="I35" s="808" t="s">
        <v>597</v>
      </c>
      <c r="J35" s="807" t="s">
        <v>587</v>
      </c>
      <c r="K35" s="808" t="s">
        <v>582</v>
      </c>
      <c r="L35" s="823" t="s">
        <v>591</v>
      </c>
      <c r="Q35" s="310" t="s">
        <v>19</v>
      </c>
      <c r="R35" s="63" t="s">
        <v>948</v>
      </c>
      <c r="S35" s="310"/>
      <c r="T35" s="310"/>
      <c r="U35" s="457" t="s">
        <v>1260</v>
      </c>
      <c r="V35" s="179" t="s">
        <v>1259</v>
      </c>
      <c r="W35" s="812" t="s">
        <v>1286</v>
      </c>
      <c r="X35" s="457" t="s">
        <v>1260</v>
      </c>
      <c r="Y35" s="179" t="s">
        <v>1438</v>
      </c>
      <c r="Z35" s="812"/>
    </row>
    <row r="36" spans="1:26" s="312" customFormat="1" ht="30.75" thickBot="1" x14ac:dyDescent="0.3">
      <c r="A36" s="260"/>
      <c r="B36" s="250"/>
      <c r="C36" s="90" t="s">
        <v>14</v>
      </c>
      <c r="D36" s="91">
        <v>60</v>
      </c>
      <c r="E36" s="310" t="s">
        <v>0</v>
      </c>
      <c r="F36" s="310" t="s">
        <v>578</v>
      </c>
      <c r="G36" s="808" t="s">
        <v>596</v>
      </c>
      <c r="H36" s="808" t="s">
        <v>579</v>
      </c>
      <c r="I36" s="808" t="s">
        <v>597</v>
      </c>
      <c r="J36" s="807" t="s">
        <v>587</v>
      </c>
      <c r="K36" s="808" t="s">
        <v>582</v>
      </c>
      <c r="L36" s="823" t="s">
        <v>591</v>
      </c>
      <c r="Q36" s="310" t="s">
        <v>19</v>
      </c>
      <c r="R36" s="63" t="s">
        <v>948</v>
      </c>
      <c r="S36" s="310"/>
      <c r="T36" s="310"/>
      <c r="U36" s="457" t="s">
        <v>1250</v>
      </c>
      <c r="V36" s="179" t="s">
        <v>1257</v>
      </c>
      <c r="W36" s="812" t="s">
        <v>1278</v>
      </c>
      <c r="X36" s="457" t="s">
        <v>1250</v>
      </c>
      <c r="Y36" s="179" t="s">
        <v>1438</v>
      </c>
      <c r="Z36" s="812"/>
    </row>
    <row r="37" spans="1:26" s="312" customFormat="1" ht="30.75" thickBot="1" x14ac:dyDescent="0.3">
      <c r="A37" s="260"/>
      <c r="B37" s="250"/>
      <c r="C37" s="90" t="s">
        <v>15</v>
      </c>
      <c r="D37" s="91">
        <v>60</v>
      </c>
      <c r="E37" s="310" t="s">
        <v>0</v>
      </c>
      <c r="F37" s="310" t="s">
        <v>578</v>
      </c>
      <c r="G37" s="808" t="s">
        <v>596</v>
      </c>
      <c r="H37" s="808" t="s">
        <v>579</v>
      </c>
      <c r="I37" s="808" t="s">
        <v>597</v>
      </c>
      <c r="J37" s="807" t="s">
        <v>587</v>
      </c>
      <c r="K37" s="808" t="s">
        <v>582</v>
      </c>
      <c r="L37" s="823" t="s">
        <v>591</v>
      </c>
      <c r="Q37" s="310" t="s">
        <v>19</v>
      </c>
      <c r="R37" s="63" t="s">
        <v>948</v>
      </c>
      <c r="S37" s="310"/>
      <c r="T37" s="310"/>
      <c r="U37" s="457" t="s">
        <v>1250</v>
      </c>
      <c r="V37" s="179" t="s">
        <v>1257</v>
      </c>
      <c r="W37" s="812" t="s">
        <v>1278</v>
      </c>
      <c r="X37" s="457" t="s">
        <v>1250</v>
      </c>
      <c r="Y37" s="179" t="s">
        <v>1438</v>
      </c>
      <c r="Z37" s="812"/>
    </row>
    <row r="38" spans="1:26" s="312" customFormat="1" ht="30.75" thickBot="1" x14ac:dyDescent="0.3">
      <c r="A38" s="260"/>
      <c r="B38" s="250"/>
      <c r="C38" s="90" t="s">
        <v>16</v>
      </c>
      <c r="D38" s="91">
        <v>60</v>
      </c>
      <c r="E38" s="310" t="s">
        <v>0</v>
      </c>
      <c r="F38" s="310" t="s">
        <v>578</v>
      </c>
      <c r="G38" s="808" t="s">
        <v>596</v>
      </c>
      <c r="H38" s="808" t="s">
        <v>579</v>
      </c>
      <c r="I38" s="808" t="s">
        <v>597</v>
      </c>
      <c r="J38" s="807" t="s">
        <v>587</v>
      </c>
      <c r="K38" s="808" t="s">
        <v>582</v>
      </c>
      <c r="L38" s="823" t="s">
        <v>591</v>
      </c>
      <c r="Q38" s="310" t="s">
        <v>19</v>
      </c>
      <c r="R38" s="63" t="s">
        <v>590</v>
      </c>
      <c r="S38" s="310"/>
      <c r="T38" s="310"/>
      <c r="U38" s="457" t="s">
        <v>1223</v>
      </c>
      <c r="V38" s="179" t="s">
        <v>1257</v>
      </c>
      <c r="W38" s="812" t="s">
        <v>1278</v>
      </c>
      <c r="X38" s="457" t="s">
        <v>1223</v>
      </c>
      <c r="Y38" s="179" t="s">
        <v>1438</v>
      </c>
      <c r="Z38" s="812"/>
    </row>
    <row r="39" spans="1:26" s="312" customFormat="1" ht="30" x14ac:dyDescent="0.25">
      <c r="A39" s="260"/>
      <c r="B39" s="250"/>
      <c r="C39" s="90" t="s">
        <v>17</v>
      </c>
      <c r="D39" s="91">
        <v>25</v>
      </c>
      <c r="E39" s="310" t="s">
        <v>0</v>
      </c>
      <c r="F39" s="310" t="s">
        <v>578</v>
      </c>
      <c r="G39" s="808" t="s">
        <v>596</v>
      </c>
      <c r="H39" s="808" t="s">
        <v>579</v>
      </c>
      <c r="I39" s="808" t="s">
        <v>597</v>
      </c>
      <c r="J39" s="807" t="s">
        <v>587</v>
      </c>
      <c r="K39" s="808" t="s">
        <v>582</v>
      </c>
      <c r="L39" s="823" t="s">
        <v>591</v>
      </c>
      <c r="Q39" s="310" t="s">
        <v>19</v>
      </c>
      <c r="R39" s="179" t="s">
        <v>953</v>
      </c>
      <c r="S39" s="310"/>
      <c r="T39" s="310"/>
      <c r="U39" s="457" t="s">
        <v>19</v>
      </c>
      <c r="V39" s="179" t="s">
        <v>1259</v>
      </c>
      <c r="W39" s="457"/>
      <c r="X39" s="457" t="s">
        <v>19</v>
      </c>
      <c r="Y39" s="179" t="s">
        <v>1438</v>
      </c>
      <c r="Z39" s="457"/>
    </row>
    <row r="40" spans="1:26" s="312" customFormat="1" ht="15.75" thickBot="1" x14ac:dyDescent="0.3">
      <c r="A40" s="260"/>
      <c r="B40" s="251"/>
      <c r="C40" s="94" t="s">
        <v>360</v>
      </c>
      <c r="D40" s="95">
        <f>+D33+D34+D35+D36+D37+D38+D39</f>
        <v>435</v>
      </c>
      <c r="E40" s="821"/>
      <c r="F40" s="821"/>
      <c r="G40" s="821"/>
      <c r="H40" s="821"/>
      <c r="I40" s="821"/>
      <c r="J40" s="821"/>
      <c r="K40" s="821"/>
      <c r="L40" s="822"/>
      <c r="Q40" s="310"/>
      <c r="R40" s="310"/>
      <c r="S40" s="310"/>
      <c r="T40" s="310"/>
      <c r="U40" s="457"/>
      <c r="V40" s="457"/>
      <c r="W40" s="457"/>
      <c r="X40" s="457"/>
      <c r="Y40" s="457"/>
      <c r="Z40" s="457"/>
    </row>
    <row r="41" spans="1:26" s="312" customFormat="1" ht="31.5" customHeight="1" thickBot="1" x14ac:dyDescent="0.3">
      <c r="A41" s="260"/>
      <c r="B41" s="96" t="s">
        <v>598</v>
      </c>
      <c r="C41" s="97" t="s">
        <v>125</v>
      </c>
      <c r="D41" s="98">
        <v>300</v>
      </c>
      <c r="E41" s="826" t="s">
        <v>0</v>
      </c>
      <c r="F41" s="826" t="s">
        <v>578</v>
      </c>
      <c r="G41" s="827" t="s">
        <v>579</v>
      </c>
      <c r="H41" s="827" t="s">
        <v>599</v>
      </c>
      <c r="I41" s="827" t="s">
        <v>581</v>
      </c>
      <c r="J41" s="827" t="s">
        <v>583</v>
      </c>
      <c r="K41" s="827" t="s">
        <v>584</v>
      </c>
      <c r="L41" s="828">
        <v>43100</v>
      </c>
      <c r="Q41" s="63" t="s">
        <v>19</v>
      </c>
      <c r="R41" s="63" t="s">
        <v>590</v>
      </c>
      <c r="S41" s="310"/>
      <c r="T41" s="310"/>
      <c r="U41" s="179" t="s">
        <v>19</v>
      </c>
      <c r="V41" s="179" t="s">
        <v>1259</v>
      </c>
      <c r="W41" s="364" t="s">
        <v>1287</v>
      </c>
      <c r="X41" s="179" t="s">
        <v>19</v>
      </c>
      <c r="Y41" s="179" t="s">
        <v>1438</v>
      </c>
      <c r="Z41" s="364"/>
    </row>
    <row r="42" spans="1:26" s="312" customFormat="1" ht="90.75" thickBot="1" x14ac:dyDescent="0.3">
      <c r="A42" s="260"/>
      <c r="B42" s="249" t="s">
        <v>600</v>
      </c>
      <c r="C42" s="88" t="s">
        <v>125</v>
      </c>
      <c r="D42" s="89">
        <v>100</v>
      </c>
      <c r="E42" s="806" t="s">
        <v>0</v>
      </c>
      <c r="F42" s="806" t="s">
        <v>578</v>
      </c>
      <c r="G42" s="808" t="s">
        <v>596</v>
      </c>
      <c r="H42" s="808" t="s">
        <v>580</v>
      </c>
      <c r="I42" s="808" t="s">
        <v>599</v>
      </c>
      <c r="J42" s="807" t="s">
        <v>587</v>
      </c>
      <c r="K42" s="808" t="s">
        <v>582</v>
      </c>
      <c r="L42" s="823" t="s">
        <v>591</v>
      </c>
      <c r="Q42" s="63" t="s">
        <v>19</v>
      </c>
      <c r="R42" s="63" t="s">
        <v>590</v>
      </c>
      <c r="S42" s="310"/>
      <c r="T42" s="310"/>
      <c r="U42" s="179" t="s">
        <v>19</v>
      </c>
      <c r="V42" s="179" t="s">
        <v>1259</v>
      </c>
      <c r="W42" s="364" t="s">
        <v>1288</v>
      </c>
      <c r="X42" s="179" t="s">
        <v>19</v>
      </c>
      <c r="Y42" s="179" t="s">
        <v>1438</v>
      </c>
      <c r="Z42" s="364"/>
    </row>
    <row r="43" spans="1:26" s="312" customFormat="1" ht="30.75" thickBot="1" x14ac:dyDescent="0.3">
      <c r="A43" s="260"/>
      <c r="B43" s="250"/>
      <c r="C43" s="90" t="s">
        <v>13</v>
      </c>
      <c r="D43" s="91">
        <v>20</v>
      </c>
      <c r="E43" s="310" t="s">
        <v>0</v>
      </c>
      <c r="F43" s="310" t="s">
        <v>578</v>
      </c>
      <c r="G43" s="808" t="s">
        <v>596</v>
      </c>
      <c r="H43" s="808" t="s">
        <v>580</v>
      </c>
      <c r="I43" s="808" t="s">
        <v>599</v>
      </c>
      <c r="J43" s="807" t="s">
        <v>587</v>
      </c>
      <c r="K43" s="808" t="s">
        <v>582</v>
      </c>
      <c r="L43" s="823" t="s">
        <v>591</v>
      </c>
      <c r="Q43" s="310" t="s">
        <v>19</v>
      </c>
      <c r="R43" s="63" t="s">
        <v>590</v>
      </c>
      <c r="S43" s="310"/>
      <c r="T43" s="310"/>
      <c r="U43" s="179" t="s">
        <v>19</v>
      </c>
      <c r="V43" s="179" t="s">
        <v>1259</v>
      </c>
      <c r="W43" s="812" t="s">
        <v>1286</v>
      </c>
      <c r="X43" s="179" t="s">
        <v>19</v>
      </c>
      <c r="Y43" s="179" t="s">
        <v>1438</v>
      </c>
      <c r="Z43" s="812"/>
    </row>
    <row r="44" spans="1:26" s="312" customFormat="1" ht="30.75" thickBot="1" x14ac:dyDescent="0.3">
      <c r="A44" s="260"/>
      <c r="B44" s="250"/>
      <c r="C44" s="90" t="s">
        <v>136</v>
      </c>
      <c r="D44" s="91">
        <v>25</v>
      </c>
      <c r="E44" s="310" t="s">
        <v>0</v>
      </c>
      <c r="F44" s="310" t="s">
        <v>578</v>
      </c>
      <c r="G44" s="808" t="s">
        <v>596</v>
      </c>
      <c r="H44" s="808" t="s">
        <v>580</v>
      </c>
      <c r="I44" s="808" t="s">
        <v>599</v>
      </c>
      <c r="J44" s="807" t="s">
        <v>587</v>
      </c>
      <c r="K44" s="808" t="s">
        <v>582</v>
      </c>
      <c r="L44" s="823" t="s">
        <v>591</v>
      </c>
      <c r="Q44" s="310" t="s">
        <v>19</v>
      </c>
      <c r="R44" s="63" t="s">
        <v>948</v>
      </c>
      <c r="S44" s="310"/>
      <c r="T44" s="310"/>
      <c r="U44" s="457" t="s">
        <v>19</v>
      </c>
      <c r="V44" s="179" t="s">
        <v>1259</v>
      </c>
      <c r="W44" s="812" t="s">
        <v>1286</v>
      </c>
      <c r="X44" s="457" t="s">
        <v>19</v>
      </c>
      <c r="Y44" s="179" t="s">
        <v>1438</v>
      </c>
      <c r="Z44" s="812"/>
    </row>
    <row r="45" spans="1:26" s="312" customFormat="1" ht="30.75" thickBot="1" x14ac:dyDescent="0.3">
      <c r="A45" s="260"/>
      <c r="B45" s="250"/>
      <c r="C45" s="90" t="s">
        <v>14</v>
      </c>
      <c r="D45" s="91">
        <v>25</v>
      </c>
      <c r="E45" s="310" t="s">
        <v>0</v>
      </c>
      <c r="F45" s="310" t="s">
        <v>578</v>
      </c>
      <c r="G45" s="808" t="s">
        <v>596</v>
      </c>
      <c r="H45" s="808" t="s">
        <v>580</v>
      </c>
      <c r="I45" s="808" t="s">
        <v>599</v>
      </c>
      <c r="J45" s="807" t="s">
        <v>587</v>
      </c>
      <c r="K45" s="808" t="s">
        <v>582</v>
      </c>
      <c r="L45" s="823" t="s">
        <v>591</v>
      </c>
      <c r="Q45" s="310" t="s">
        <v>19</v>
      </c>
      <c r="R45" s="63" t="s">
        <v>948</v>
      </c>
      <c r="S45" s="310"/>
      <c r="T45" s="310"/>
      <c r="U45" s="457" t="s">
        <v>1250</v>
      </c>
      <c r="V45" s="179" t="s">
        <v>1257</v>
      </c>
      <c r="W45" s="812" t="s">
        <v>1278</v>
      </c>
      <c r="X45" s="457" t="s">
        <v>1250</v>
      </c>
      <c r="Y45" s="179" t="s">
        <v>1438</v>
      </c>
      <c r="Z45" s="812"/>
    </row>
    <row r="46" spans="1:26" s="312" customFormat="1" ht="30.75" thickBot="1" x14ac:dyDescent="0.3">
      <c r="A46" s="260"/>
      <c r="B46" s="250"/>
      <c r="C46" s="90" t="s">
        <v>15</v>
      </c>
      <c r="D46" s="91">
        <v>20</v>
      </c>
      <c r="E46" s="310" t="s">
        <v>0</v>
      </c>
      <c r="F46" s="310" t="s">
        <v>578</v>
      </c>
      <c r="G46" s="808" t="s">
        <v>596</v>
      </c>
      <c r="H46" s="808" t="s">
        <v>580</v>
      </c>
      <c r="I46" s="808" t="s">
        <v>599</v>
      </c>
      <c r="J46" s="807" t="s">
        <v>587</v>
      </c>
      <c r="K46" s="808" t="s">
        <v>582</v>
      </c>
      <c r="L46" s="823" t="s">
        <v>591</v>
      </c>
      <c r="Q46" s="310" t="s">
        <v>19</v>
      </c>
      <c r="R46" s="63" t="s">
        <v>948</v>
      </c>
      <c r="S46" s="310"/>
      <c r="T46" s="310"/>
      <c r="U46" s="457" t="s">
        <v>1223</v>
      </c>
      <c r="V46" s="179" t="s">
        <v>1257</v>
      </c>
      <c r="W46" s="812" t="s">
        <v>1278</v>
      </c>
      <c r="X46" s="457" t="s">
        <v>1223</v>
      </c>
      <c r="Y46" s="179" t="s">
        <v>1438</v>
      </c>
      <c r="Z46" s="812"/>
    </row>
    <row r="47" spans="1:26" s="312" customFormat="1" ht="30.75" thickBot="1" x14ac:dyDescent="0.3">
      <c r="A47" s="260"/>
      <c r="B47" s="250"/>
      <c r="C47" s="90" t="s">
        <v>16</v>
      </c>
      <c r="D47" s="91">
        <v>30</v>
      </c>
      <c r="E47" s="310" t="s">
        <v>0</v>
      </c>
      <c r="F47" s="310" t="s">
        <v>578</v>
      </c>
      <c r="G47" s="808" t="s">
        <v>596</v>
      </c>
      <c r="H47" s="808" t="s">
        <v>580</v>
      </c>
      <c r="I47" s="808" t="s">
        <v>599</v>
      </c>
      <c r="J47" s="807" t="s">
        <v>587</v>
      </c>
      <c r="K47" s="808" t="s">
        <v>582</v>
      </c>
      <c r="L47" s="823" t="s">
        <v>591</v>
      </c>
      <c r="Q47" s="310" t="s">
        <v>19</v>
      </c>
      <c r="R47" s="63" t="s">
        <v>948</v>
      </c>
      <c r="S47" s="310"/>
      <c r="T47" s="310"/>
      <c r="U47" s="457" t="s">
        <v>1223</v>
      </c>
      <c r="V47" s="179" t="s">
        <v>1257</v>
      </c>
      <c r="W47" s="812" t="s">
        <v>1278</v>
      </c>
      <c r="X47" s="457" t="s">
        <v>1223</v>
      </c>
      <c r="Y47" s="179" t="s">
        <v>1438</v>
      </c>
      <c r="Z47" s="812"/>
    </row>
    <row r="48" spans="1:26" s="312" customFormat="1" ht="30" x14ac:dyDescent="0.25">
      <c r="A48" s="260"/>
      <c r="B48" s="250"/>
      <c r="C48" s="90" t="s">
        <v>17</v>
      </c>
      <c r="D48" s="91">
        <v>20</v>
      </c>
      <c r="E48" s="310" t="s">
        <v>0</v>
      </c>
      <c r="F48" s="310" t="s">
        <v>578</v>
      </c>
      <c r="G48" s="808" t="s">
        <v>596</v>
      </c>
      <c r="H48" s="808" t="s">
        <v>580</v>
      </c>
      <c r="I48" s="808" t="s">
        <v>599</v>
      </c>
      <c r="J48" s="807" t="s">
        <v>587</v>
      </c>
      <c r="K48" s="808" t="s">
        <v>582</v>
      </c>
      <c r="L48" s="823" t="s">
        <v>591</v>
      </c>
      <c r="Q48" s="310" t="s">
        <v>19</v>
      </c>
      <c r="R48" s="63" t="s">
        <v>590</v>
      </c>
      <c r="S48" s="310"/>
      <c r="T48" s="310"/>
      <c r="U48" s="457" t="s">
        <v>19</v>
      </c>
      <c r="V48" s="179" t="s">
        <v>1259</v>
      </c>
      <c r="W48" s="812" t="s">
        <v>1286</v>
      </c>
      <c r="X48" s="457" t="s">
        <v>19</v>
      </c>
      <c r="Y48" s="179" t="s">
        <v>1438</v>
      </c>
      <c r="Z48" s="812"/>
    </row>
    <row r="49" spans="1:26" s="312" customFormat="1" ht="15.75" thickBot="1" x14ac:dyDescent="0.3">
      <c r="A49" s="260"/>
      <c r="B49" s="255"/>
      <c r="C49" s="92" t="s">
        <v>360</v>
      </c>
      <c r="D49" s="93">
        <f>+D42+D43+D44+D45+D46+D47+D48</f>
        <v>240</v>
      </c>
      <c r="E49" s="824"/>
      <c r="F49" s="824"/>
      <c r="G49" s="824"/>
      <c r="H49" s="824"/>
      <c r="I49" s="824"/>
      <c r="J49" s="824"/>
      <c r="K49" s="824"/>
      <c r="L49" s="825"/>
      <c r="Q49" s="310"/>
      <c r="R49" s="310"/>
      <c r="S49" s="310"/>
      <c r="T49" s="310"/>
      <c r="U49" s="457"/>
      <c r="V49" s="457"/>
      <c r="W49" s="457"/>
      <c r="X49" s="457"/>
      <c r="Y49" s="457"/>
      <c r="Z49" s="457"/>
    </row>
    <row r="50" spans="1:26" s="312" customFormat="1" ht="75.75" thickBot="1" x14ac:dyDescent="0.3">
      <c r="A50" s="260"/>
      <c r="B50" s="99" t="s">
        <v>601</v>
      </c>
      <c r="C50" s="100" t="s">
        <v>125</v>
      </c>
      <c r="D50" s="101">
        <v>20</v>
      </c>
      <c r="E50" s="829" t="s">
        <v>0</v>
      </c>
      <c r="F50" s="829" t="s">
        <v>578</v>
      </c>
      <c r="G50" s="830" t="s">
        <v>596</v>
      </c>
      <c r="H50" s="830" t="s">
        <v>580</v>
      </c>
      <c r="I50" s="830" t="s">
        <v>599</v>
      </c>
      <c r="J50" s="831" t="s">
        <v>587</v>
      </c>
      <c r="K50" s="830" t="s">
        <v>582</v>
      </c>
      <c r="L50" s="832" t="s">
        <v>591</v>
      </c>
      <c r="Q50" s="63" t="s">
        <v>954</v>
      </c>
      <c r="R50" s="63" t="s">
        <v>955</v>
      </c>
      <c r="S50" s="310"/>
      <c r="T50" s="310"/>
      <c r="U50" s="179" t="s">
        <v>19</v>
      </c>
      <c r="V50" s="179" t="s">
        <v>590</v>
      </c>
      <c r="W50" s="364" t="s">
        <v>1289</v>
      </c>
      <c r="X50" s="179" t="s">
        <v>19</v>
      </c>
      <c r="Y50" s="179" t="s">
        <v>1438</v>
      </c>
      <c r="Z50" s="364"/>
    </row>
    <row r="51" spans="1:26" s="312" customFormat="1" ht="90.75" thickBot="1" x14ac:dyDescent="0.3">
      <c r="A51" s="260"/>
      <c r="B51" s="96" t="s">
        <v>602</v>
      </c>
      <c r="C51" s="102" t="s">
        <v>125</v>
      </c>
      <c r="D51" s="103">
        <v>130</v>
      </c>
      <c r="E51" s="833" t="s">
        <v>0</v>
      </c>
      <c r="F51" s="833" t="s">
        <v>578</v>
      </c>
      <c r="G51" s="830" t="s">
        <v>596</v>
      </c>
      <c r="H51" s="830" t="s">
        <v>580</v>
      </c>
      <c r="I51" s="830" t="s">
        <v>599</v>
      </c>
      <c r="J51" s="831" t="s">
        <v>587</v>
      </c>
      <c r="K51" s="830" t="s">
        <v>582</v>
      </c>
      <c r="L51" s="832" t="s">
        <v>591</v>
      </c>
      <c r="Q51" s="310" t="s">
        <v>0</v>
      </c>
      <c r="R51" s="179" t="s">
        <v>945</v>
      </c>
      <c r="S51" s="310"/>
      <c r="T51" s="310"/>
      <c r="U51" s="457" t="s">
        <v>19</v>
      </c>
      <c r="V51" s="179" t="s">
        <v>1259</v>
      </c>
      <c r="W51" s="364" t="s">
        <v>1290</v>
      </c>
      <c r="X51" s="457" t="s">
        <v>19</v>
      </c>
      <c r="Y51" s="179" t="s">
        <v>1438</v>
      </c>
      <c r="Z51" s="364"/>
    </row>
    <row r="52" spans="1:26" s="312" customFormat="1" ht="60.75" thickBot="1" x14ac:dyDescent="0.3">
      <c r="A52" s="260"/>
      <c r="B52" s="249" t="s">
        <v>603</v>
      </c>
      <c r="C52" s="88" t="s">
        <v>13</v>
      </c>
      <c r="D52" s="89">
        <v>6</v>
      </c>
      <c r="E52" s="806" t="s">
        <v>0</v>
      </c>
      <c r="F52" s="806" t="s">
        <v>578</v>
      </c>
      <c r="G52" s="808" t="s">
        <v>579</v>
      </c>
      <c r="H52" s="808" t="s">
        <v>599</v>
      </c>
      <c r="I52" s="808" t="s">
        <v>581</v>
      </c>
      <c r="J52" s="807" t="s">
        <v>604</v>
      </c>
      <c r="K52" s="808" t="s">
        <v>584</v>
      </c>
      <c r="L52" s="823" t="s">
        <v>589</v>
      </c>
      <c r="Q52" s="310" t="s">
        <v>19</v>
      </c>
      <c r="R52" s="63" t="s">
        <v>590</v>
      </c>
      <c r="S52" s="310"/>
      <c r="T52" s="310"/>
      <c r="U52" s="457" t="s">
        <v>19</v>
      </c>
      <c r="V52" s="179" t="s">
        <v>1261</v>
      </c>
      <c r="W52" s="812" t="s">
        <v>1276</v>
      </c>
      <c r="X52" s="457" t="s">
        <v>19</v>
      </c>
      <c r="Y52" s="179" t="s">
        <v>1438</v>
      </c>
      <c r="Z52" s="812"/>
    </row>
    <row r="53" spans="1:26" s="312" customFormat="1" ht="60.75" thickBot="1" x14ac:dyDescent="0.3">
      <c r="A53" s="260"/>
      <c r="B53" s="250"/>
      <c r="C53" s="90" t="s">
        <v>136</v>
      </c>
      <c r="D53" s="91">
        <v>2</v>
      </c>
      <c r="E53" s="310" t="s">
        <v>0</v>
      </c>
      <c r="F53" s="310" t="s">
        <v>578</v>
      </c>
      <c r="G53" s="808" t="s">
        <v>579</v>
      </c>
      <c r="H53" s="808" t="s">
        <v>599</v>
      </c>
      <c r="I53" s="808" t="s">
        <v>581</v>
      </c>
      <c r="J53" s="807" t="s">
        <v>604</v>
      </c>
      <c r="K53" s="808" t="s">
        <v>584</v>
      </c>
      <c r="L53" s="823" t="s">
        <v>589</v>
      </c>
      <c r="Q53" s="310" t="s">
        <v>19</v>
      </c>
      <c r="R53" s="63" t="s">
        <v>590</v>
      </c>
      <c r="S53" s="310"/>
      <c r="T53" s="310"/>
      <c r="U53" s="457" t="s">
        <v>19</v>
      </c>
      <c r="V53" s="179" t="s">
        <v>1261</v>
      </c>
      <c r="W53" s="812" t="s">
        <v>1276</v>
      </c>
      <c r="X53" s="457" t="s">
        <v>19</v>
      </c>
      <c r="Y53" s="179" t="s">
        <v>1438</v>
      </c>
      <c r="Z53" s="812"/>
    </row>
    <row r="54" spans="1:26" s="312" customFormat="1" ht="60.75" thickBot="1" x14ac:dyDescent="0.3">
      <c r="A54" s="260"/>
      <c r="B54" s="250"/>
      <c r="C54" s="90" t="s">
        <v>14</v>
      </c>
      <c r="D54" s="91">
        <v>23</v>
      </c>
      <c r="E54" s="310" t="s">
        <v>0</v>
      </c>
      <c r="F54" s="310" t="s">
        <v>578</v>
      </c>
      <c r="G54" s="808" t="s">
        <v>579</v>
      </c>
      <c r="H54" s="808" t="s">
        <v>599</v>
      </c>
      <c r="I54" s="808" t="s">
        <v>581</v>
      </c>
      <c r="J54" s="807" t="s">
        <v>604</v>
      </c>
      <c r="K54" s="808" t="s">
        <v>584</v>
      </c>
      <c r="L54" s="823" t="s">
        <v>589</v>
      </c>
      <c r="Q54" s="310" t="s">
        <v>19</v>
      </c>
      <c r="R54" s="63" t="s">
        <v>956</v>
      </c>
      <c r="S54" s="310"/>
      <c r="T54" s="310"/>
      <c r="U54" s="457" t="s">
        <v>19</v>
      </c>
      <c r="V54" s="179" t="s">
        <v>1261</v>
      </c>
      <c r="W54" s="812" t="s">
        <v>1276</v>
      </c>
      <c r="X54" s="457" t="s">
        <v>19</v>
      </c>
      <c r="Y54" s="179" t="s">
        <v>1438</v>
      </c>
      <c r="Z54" s="812"/>
    </row>
    <row r="55" spans="1:26" s="312" customFormat="1" ht="60.75" thickBot="1" x14ac:dyDescent="0.3">
      <c r="A55" s="260"/>
      <c r="B55" s="250"/>
      <c r="C55" s="90" t="s">
        <v>15</v>
      </c>
      <c r="D55" s="91">
        <v>6</v>
      </c>
      <c r="E55" s="310" t="s">
        <v>0</v>
      </c>
      <c r="F55" s="310" t="s">
        <v>578</v>
      </c>
      <c r="G55" s="808" t="s">
        <v>579</v>
      </c>
      <c r="H55" s="808" t="s">
        <v>599</v>
      </c>
      <c r="I55" s="808" t="s">
        <v>581</v>
      </c>
      <c r="J55" s="807" t="s">
        <v>604</v>
      </c>
      <c r="K55" s="808" t="s">
        <v>584</v>
      </c>
      <c r="L55" s="823" t="s">
        <v>589</v>
      </c>
      <c r="Q55" s="310" t="s">
        <v>19</v>
      </c>
      <c r="R55" s="179" t="s">
        <v>957</v>
      </c>
      <c r="S55" s="310"/>
      <c r="T55" s="310"/>
      <c r="U55" s="457" t="s">
        <v>19</v>
      </c>
      <c r="V55" s="179" t="s">
        <v>1261</v>
      </c>
      <c r="W55" s="812" t="s">
        <v>1276</v>
      </c>
      <c r="X55" s="457" t="s">
        <v>19</v>
      </c>
      <c r="Y55" s="179" t="s">
        <v>1438</v>
      </c>
      <c r="Z55" s="812"/>
    </row>
    <row r="56" spans="1:26" s="312" customFormat="1" ht="60.75" thickBot="1" x14ac:dyDescent="0.3">
      <c r="A56" s="260"/>
      <c r="B56" s="250"/>
      <c r="C56" s="90" t="s">
        <v>16</v>
      </c>
      <c r="D56" s="91">
        <v>5</v>
      </c>
      <c r="E56" s="310" t="s">
        <v>0</v>
      </c>
      <c r="F56" s="310" t="s">
        <v>578</v>
      </c>
      <c r="G56" s="808" t="s">
        <v>579</v>
      </c>
      <c r="H56" s="808" t="s">
        <v>599</v>
      </c>
      <c r="I56" s="808" t="s">
        <v>581</v>
      </c>
      <c r="J56" s="807" t="s">
        <v>604</v>
      </c>
      <c r="K56" s="808" t="s">
        <v>584</v>
      </c>
      <c r="L56" s="823" t="s">
        <v>589</v>
      </c>
      <c r="Q56" s="310" t="s">
        <v>19</v>
      </c>
      <c r="R56" s="63" t="s">
        <v>590</v>
      </c>
      <c r="S56" s="310"/>
      <c r="T56" s="310"/>
      <c r="U56" s="457" t="s">
        <v>19</v>
      </c>
      <c r="V56" s="179" t="s">
        <v>1261</v>
      </c>
      <c r="W56" s="812" t="s">
        <v>1276</v>
      </c>
      <c r="X56" s="457" t="s">
        <v>19</v>
      </c>
      <c r="Y56" s="179" t="s">
        <v>1438</v>
      </c>
      <c r="Z56" s="812"/>
    </row>
    <row r="57" spans="1:26" s="312" customFormat="1" ht="30" x14ac:dyDescent="0.25">
      <c r="A57" s="260"/>
      <c r="B57" s="250"/>
      <c r="C57" s="90" t="s">
        <v>17</v>
      </c>
      <c r="D57" s="91">
        <v>5</v>
      </c>
      <c r="E57" s="310" t="s">
        <v>0</v>
      </c>
      <c r="F57" s="310" t="s">
        <v>578</v>
      </c>
      <c r="G57" s="808" t="s">
        <v>579</v>
      </c>
      <c r="H57" s="808" t="s">
        <v>599</v>
      </c>
      <c r="I57" s="808" t="s">
        <v>581</v>
      </c>
      <c r="J57" s="807" t="s">
        <v>604</v>
      </c>
      <c r="K57" s="808" t="s">
        <v>584</v>
      </c>
      <c r="L57" s="823" t="s">
        <v>589</v>
      </c>
      <c r="Q57" s="310" t="s">
        <v>19</v>
      </c>
      <c r="R57" s="63" t="s">
        <v>590</v>
      </c>
      <c r="S57" s="310"/>
      <c r="T57" s="310"/>
      <c r="U57" s="457" t="s">
        <v>19</v>
      </c>
      <c r="V57" s="179" t="s">
        <v>1262</v>
      </c>
      <c r="W57" s="457"/>
      <c r="X57" s="457" t="s">
        <v>19</v>
      </c>
      <c r="Y57" s="179" t="s">
        <v>1438</v>
      </c>
      <c r="Z57" s="457"/>
    </row>
    <row r="58" spans="1:26" s="312" customFormat="1" ht="15.75" thickBot="1" x14ac:dyDescent="0.3">
      <c r="A58" s="260"/>
      <c r="B58" s="251"/>
      <c r="C58" s="94" t="s">
        <v>360</v>
      </c>
      <c r="D58" s="95">
        <f>+D52+D53+D54+D55+D56+D57</f>
        <v>47</v>
      </c>
      <c r="E58" s="821"/>
      <c r="F58" s="821"/>
      <c r="G58" s="821"/>
      <c r="H58" s="821"/>
      <c r="I58" s="821"/>
      <c r="J58" s="821"/>
      <c r="K58" s="821"/>
      <c r="L58" s="822"/>
      <c r="Q58" s="310"/>
      <c r="R58" s="310"/>
      <c r="S58" s="310"/>
      <c r="T58" s="310"/>
      <c r="U58" s="457"/>
      <c r="V58" s="457"/>
      <c r="W58" s="457"/>
      <c r="X58" s="457"/>
      <c r="Y58" s="457"/>
      <c r="Z58" s="457"/>
    </row>
    <row r="59" spans="1:26" s="312" customFormat="1" ht="135.75" thickBot="1" x14ac:dyDescent="0.3">
      <c r="A59" s="260"/>
      <c r="B59" s="249" t="s">
        <v>605</v>
      </c>
      <c r="C59" s="88" t="s">
        <v>125</v>
      </c>
      <c r="D59" s="89">
        <v>20</v>
      </c>
      <c r="E59" s="806"/>
      <c r="F59" s="806"/>
      <c r="G59" s="808" t="s">
        <v>579</v>
      </c>
      <c r="H59" s="808" t="s">
        <v>599</v>
      </c>
      <c r="I59" s="808" t="s">
        <v>581</v>
      </c>
      <c r="J59" s="807" t="s">
        <v>604</v>
      </c>
      <c r="K59" s="808" t="s">
        <v>584</v>
      </c>
      <c r="L59" s="823" t="s">
        <v>589</v>
      </c>
      <c r="Q59" s="63" t="s">
        <v>19</v>
      </c>
      <c r="R59" s="63" t="s">
        <v>606</v>
      </c>
      <c r="S59" s="310"/>
      <c r="T59" s="310"/>
      <c r="U59" s="179" t="s">
        <v>0</v>
      </c>
      <c r="V59" s="179" t="s">
        <v>1291</v>
      </c>
      <c r="W59" s="179" t="s">
        <v>1292</v>
      </c>
      <c r="X59" s="179" t="s">
        <v>0</v>
      </c>
      <c r="Y59" s="179" t="s">
        <v>1438</v>
      </c>
      <c r="Z59" s="179"/>
    </row>
    <row r="60" spans="1:26" s="312" customFormat="1" ht="30.75" thickBot="1" x14ac:dyDescent="0.3">
      <c r="A60" s="260"/>
      <c r="B60" s="250"/>
      <c r="C60" s="90" t="s">
        <v>13</v>
      </c>
      <c r="D60" s="91">
        <v>11</v>
      </c>
      <c r="E60" s="310" t="s">
        <v>0</v>
      </c>
      <c r="F60" s="310" t="s">
        <v>578</v>
      </c>
      <c r="G60" s="808" t="s">
        <v>579</v>
      </c>
      <c r="H60" s="808" t="s">
        <v>599</v>
      </c>
      <c r="I60" s="808" t="s">
        <v>581</v>
      </c>
      <c r="J60" s="807" t="s">
        <v>604</v>
      </c>
      <c r="K60" s="808" t="s">
        <v>584</v>
      </c>
      <c r="L60" s="823" t="s">
        <v>589</v>
      </c>
      <c r="Q60" s="310" t="s">
        <v>19</v>
      </c>
      <c r="R60" s="179" t="s">
        <v>950</v>
      </c>
      <c r="S60" s="310"/>
      <c r="T60" s="310"/>
      <c r="U60" s="457" t="s">
        <v>19</v>
      </c>
      <c r="V60" s="179" t="s">
        <v>1263</v>
      </c>
      <c r="W60" s="457"/>
      <c r="X60" s="457" t="s">
        <v>19</v>
      </c>
      <c r="Y60" s="179" t="s">
        <v>1438</v>
      </c>
      <c r="Z60" s="457"/>
    </row>
    <row r="61" spans="1:26" s="312" customFormat="1" ht="90.75" thickBot="1" x14ac:dyDescent="0.3">
      <c r="A61" s="260"/>
      <c r="B61" s="250"/>
      <c r="C61" s="90" t="s">
        <v>136</v>
      </c>
      <c r="D61" s="91">
        <v>5</v>
      </c>
      <c r="E61" s="310"/>
      <c r="F61" s="310"/>
      <c r="G61" s="808" t="s">
        <v>579</v>
      </c>
      <c r="H61" s="808" t="s">
        <v>599</v>
      </c>
      <c r="I61" s="808" t="s">
        <v>581</v>
      </c>
      <c r="J61" s="807" t="s">
        <v>604</v>
      </c>
      <c r="K61" s="808" t="s">
        <v>584</v>
      </c>
      <c r="L61" s="823" t="s">
        <v>589</v>
      </c>
      <c r="Q61" s="310" t="s">
        <v>0</v>
      </c>
      <c r="R61" s="63" t="s">
        <v>606</v>
      </c>
      <c r="S61" s="310"/>
      <c r="T61" s="310"/>
      <c r="U61" s="457" t="s">
        <v>0</v>
      </c>
      <c r="V61" s="179" t="s">
        <v>1293</v>
      </c>
      <c r="W61" s="457"/>
      <c r="X61" s="457" t="s">
        <v>0</v>
      </c>
      <c r="Y61" s="179" t="s">
        <v>1438</v>
      </c>
      <c r="Z61" s="457"/>
    </row>
    <row r="62" spans="1:26" s="312" customFormat="1" ht="30.75" thickBot="1" x14ac:dyDescent="0.3">
      <c r="A62" s="260"/>
      <c r="B62" s="250"/>
      <c r="C62" s="90" t="s">
        <v>15</v>
      </c>
      <c r="D62" s="91">
        <v>8</v>
      </c>
      <c r="E62" s="310" t="s">
        <v>0</v>
      </c>
      <c r="F62" s="310" t="s">
        <v>578</v>
      </c>
      <c r="G62" s="808" t="s">
        <v>579</v>
      </c>
      <c r="H62" s="808" t="s">
        <v>599</v>
      </c>
      <c r="I62" s="808" t="s">
        <v>581</v>
      </c>
      <c r="J62" s="807" t="s">
        <v>604</v>
      </c>
      <c r="K62" s="808" t="s">
        <v>584</v>
      </c>
      <c r="L62" s="823" t="s">
        <v>589</v>
      </c>
      <c r="Q62" s="310" t="s">
        <v>19</v>
      </c>
      <c r="R62" s="63" t="s">
        <v>958</v>
      </c>
      <c r="S62" s="310"/>
      <c r="T62" s="310"/>
      <c r="U62" s="457" t="s">
        <v>19</v>
      </c>
      <c r="V62" s="179" t="s">
        <v>1263</v>
      </c>
      <c r="W62" s="457"/>
      <c r="X62" s="457" t="s">
        <v>19</v>
      </c>
      <c r="Y62" s="179" t="s">
        <v>1438</v>
      </c>
      <c r="Z62" s="457"/>
    </row>
    <row r="63" spans="1:26" s="312" customFormat="1" ht="30.75" thickBot="1" x14ac:dyDescent="0.3">
      <c r="A63" s="260"/>
      <c r="B63" s="250"/>
      <c r="C63" s="90" t="s">
        <v>16</v>
      </c>
      <c r="D63" s="91">
        <v>12</v>
      </c>
      <c r="E63" s="310" t="s">
        <v>0</v>
      </c>
      <c r="F63" s="310" t="s">
        <v>578</v>
      </c>
      <c r="G63" s="808" t="s">
        <v>579</v>
      </c>
      <c r="H63" s="808" t="s">
        <v>599</v>
      </c>
      <c r="I63" s="808" t="s">
        <v>581</v>
      </c>
      <c r="J63" s="807" t="s">
        <v>604</v>
      </c>
      <c r="K63" s="808" t="s">
        <v>584</v>
      </c>
      <c r="L63" s="823" t="s">
        <v>589</v>
      </c>
      <c r="Q63" s="310" t="s">
        <v>19</v>
      </c>
      <c r="R63" s="63" t="s">
        <v>590</v>
      </c>
      <c r="S63" s="310"/>
      <c r="T63" s="310"/>
      <c r="U63" s="457" t="s">
        <v>19</v>
      </c>
      <c r="V63" s="179" t="s">
        <v>1263</v>
      </c>
      <c r="W63" s="457"/>
      <c r="X63" s="457" t="s">
        <v>19</v>
      </c>
      <c r="Y63" s="179" t="s">
        <v>1438</v>
      </c>
      <c r="Z63" s="457"/>
    </row>
    <row r="64" spans="1:26" s="312" customFormat="1" ht="60" x14ac:dyDescent="0.25">
      <c r="A64" s="260"/>
      <c r="B64" s="250"/>
      <c r="C64" s="90" t="s">
        <v>17</v>
      </c>
      <c r="D64" s="91">
        <v>8</v>
      </c>
      <c r="E64" s="310" t="s">
        <v>0</v>
      </c>
      <c r="F64" s="310" t="s">
        <v>578</v>
      </c>
      <c r="G64" s="808" t="s">
        <v>579</v>
      </c>
      <c r="H64" s="808" t="s">
        <v>599</v>
      </c>
      <c r="I64" s="808" t="s">
        <v>581</v>
      </c>
      <c r="J64" s="807" t="s">
        <v>604</v>
      </c>
      <c r="K64" s="808" t="s">
        <v>584</v>
      </c>
      <c r="L64" s="823" t="s">
        <v>589</v>
      </c>
      <c r="Q64" s="310" t="s">
        <v>19</v>
      </c>
      <c r="R64" s="179" t="s">
        <v>959</v>
      </c>
      <c r="S64" s="310"/>
      <c r="T64" s="310"/>
      <c r="U64" s="457" t="s">
        <v>19</v>
      </c>
      <c r="V64" s="179" t="s">
        <v>1264</v>
      </c>
      <c r="W64" s="812" t="s">
        <v>1276</v>
      </c>
      <c r="X64" s="457" t="s">
        <v>19</v>
      </c>
      <c r="Y64" s="179" t="s">
        <v>1438</v>
      </c>
      <c r="Z64" s="812"/>
    </row>
    <row r="65" spans="1:26" s="312" customFormat="1" ht="15.75" thickBot="1" x14ac:dyDescent="0.3">
      <c r="A65" s="260"/>
      <c r="B65" s="255"/>
      <c r="C65" s="92" t="s">
        <v>360</v>
      </c>
      <c r="D65" s="93">
        <f>+D59+D60+D61+D62+D63+D64</f>
        <v>64</v>
      </c>
      <c r="E65" s="824"/>
      <c r="F65" s="824"/>
      <c r="G65" s="824"/>
      <c r="H65" s="824"/>
      <c r="I65" s="824"/>
      <c r="J65" s="824"/>
      <c r="K65" s="824"/>
      <c r="L65" s="825"/>
      <c r="Q65" s="310"/>
      <c r="R65" s="310"/>
      <c r="S65" s="310"/>
      <c r="T65" s="310"/>
      <c r="U65" s="457"/>
      <c r="V65" s="457"/>
      <c r="W65" s="457"/>
      <c r="X65" s="457"/>
      <c r="Y65" s="457"/>
      <c r="Z65" s="457"/>
    </row>
    <row r="66" spans="1:26" s="312" customFormat="1" ht="75.75" thickBot="1" x14ac:dyDescent="0.3">
      <c r="A66" s="260"/>
      <c r="B66" s="249" t="s">
        <v>607</v>
      </c>
      <c r="C66" s="88" t="s">
        <v>125</v>
      </c>
      <c r="D66" s="89">
        <v>20</v>
      </c>
      <c r="E66" s="806" t="s">
        <v>0</v>
      </c>
      <c r="F66" s="806" t="s">
        <v>578</v>
      </c>
      <c r="G66" s="808" t="s">
        <v>579</v>
      </c>
      <c r="H66" s="808" t="s">
        <v>599</v>
      </c>
      <c r="I66" s="808" t="s">
        <v>581</v>
      </c>
      <c r="J66" s="807" t="s">
        <v>604</v>
      </c>
      <c r="K66" s="808" t="s">
        <v>584</v>
      </c>
      <c r="L66" s="823" t="s">
        <v>589</v>
      </c>
      <c r="Q66" s="310" t="s">
        <v>19</v>
      </c>
      <c r="R66" s="63" t="s">
        <v>590</v>
      </c>
      <c r="S66" s="310"/>
      <c r="T66" s="310"/>
      <c r="U66" s="457" t="s">
        <v>1250</v>
      </c>
      <c r="V66" s="179" t="s">
        <v>1261</v>
      </c>
      <c r="W66" s="364" t="s">
        <v>1294</v>
      </c>
      <c r="X66" s="457" t="s">
        <v>1250</v>
      </c>
      <c r="Y66" s="179" t="s">
        <v>1438</v>
      </c>
      <c r="Z66" s="364"/>
    </row>
    <row r="67" spans="1:26" s="312" customFormat="1" ht="30.75" thickBot="1" x14ac:dyDescent="0.3">
      <c r="A67" s="260"/>
      <c r="B67" s="250"/>
      <c r="C67" s="90" t="s">
        <v>13</v>
      </c>
      <c r="D67" s="91">
        <v>10</v>
      </c>
      <c r="E67" s="310" t="s">
        <v>0</v>
      </c>
      <c r="F67" s="310" t="s">
        <v>578</v>
      </c>
      <c r="G67" s="808" t="s">
        <v>579</v>
      </c>
      <c r="H67" s="808" t="s">
        <v>599</v>
      </c>
      <c r="I67" s="808" t="s">
        <v>581</v>
      </c>
      <c r="J67" s="807" t="s">
        <v>604</v>
      </c>
      <c r="K67" s="808" t="s">
        <v>584</v>
      </c>
      <c r="L67" s="823" t="s">
        <v>589</v>
      </c>
      <c r="Q67" s="310" t="s">
        <v>19</v>
      </c>
      <c r="R67" s="63" t="s">
        <v>590</v>
      </c>
      <c r="S67" s="310"/>
      <c r="T67" s="310"/>
      <c r="U67" s="457" t="s">
        <v>19</v>
      </c>
      <c r="V67" s="179" t="s">
        <v>1295</v>
      </c>
      <c r="W67" s="812" t="s">
        <v>1296</v>
      </c>
      <c r="X67" s="457" t="s">
        <v>19</v>
      </c>
      <c r="Y67" s="179" t="s">
        <v>1438</v>
      </c>
      <c r="Z67" s="812"/>
    </row>
    <row r="68" spans="1:26" s="312" customFormat="1" ht="60.75" thickBot="1" x14ac:dyDescent="0.3">
      <c r="A68" s="260"/>
      <c r="B68" s="250"/>
      <c r="C68" s="90" t="s">
        <v>136</v>
      </c>
      <c r="D68" s="91">
        <v>5</v>
      </c>
      <c r="E68" s="310" t="s">
        <v>0</v>
      </c>
      <c r="F68" s="310" t="s">
        <v>578</v>
      </c>
      <c r="G68" s="808" t="s">
        <v>579</v>
      </c>
      <c r="H68" s="808" t="s">
        <v>599</v>
      </c>
      <c r="I68" s="808" t="s">
        <v>581</v>
      </c>
      <c r="J68" s="807" t="s">
        <v>604</v>
      </c>
      <c r="K68" s="808" t="s">
        <v>584</v>
      </c>
      <c r="L68" s="823" t="s">
        <v>589</v>
      </c>
      <c r="Q68" s="310" t="s">
        <v>19</v>
      </c>
      <c r="R68" s="63" t="s">
        <v>590</v>
      </c>
      <c r="S68" s="310"/>
      <c r="T68" s="310"/>
      <c r="U68" s="457" t="s">
        <v>19</v>
      </c>
      <c r="V68" s="179" t="s">
        <v>1261</v>
      </c>
      <c r="W68" s="812" t="s">
        <v>1276</v>
      </c>
      <c r="X68" s="457" t="s">
        <v>19</v>
      </c>
      <c r="Y68" s="179" t="s">
        <v>1438</v>
      </c>
      <c r="Z68" s="812"/>
    </row>
    <row r="69" spans="1:26" s="312" customFormat="1" ht="60.75" thickBot="1" x14ac:dyDescent="0.3">
      <c r="A69" s="260"/>
      <c r="B69" s="250"/>
      <c r="C69" s="90" t="s">
        <v>14</v>
      </c>
      <c r="D69" s="91">
        <v>5</v>
      </c>
      <c r="E69" s="310" t="s">
        <v>0</v>
      </c>
      <c r="F69" s="310" t="s">
        <v>578</v>
      </c>
      <c r="G69" s="808" t="s">
        <v>579</v>
      </c>
      <c r="H69" s="808" t="s">
        <v>599</v>
      </c>
      <c r="I69" s="808" t="s">
        <v>581</v>
      </c>
      <c r="J69" s="807" t="s">
        <v>604</v>
      </c>
      <c r="K69" s="808" t="s">
        <v>584</v>
      </c>
      <c r="L69" s="823" t="s">
        <v>589</v>
      </c>
      <c r="Q69" s="310" t="s">
        <v>0</v>
      </c>
      <c r="R69" s="179" t="s">
        <v>588</v>
      </c>
      <c r="S69" s="310"/>
      <c r="T69" s="310"/>
      <c r="U69" s="457" t="s">
        <v>0</v>
      </c>
      <c r="V69" s="179" t="s">
        <v>1297</v>
      </c>
      <c r="W69" s="457"/>
      <c r="X69" s="457" t="s">
        <v>0</v>
      </c>
      <c r="Y69" s="179" t="s">
        <v>1438</v>
      </c>
      <c r="Z69" s="457"/>
    </row>
    <row r="70" spans="1:26" s="312" customFormat="1" ht="30.75" thickBot="1" x14ac:dyDescent="0.3">
      <c r="A70" s="260"/>
      <c r="B70" s="250"/>
      <c r="C70" s="90" t="s">
        <v>15</v>
      </c>
      <c r="D70" s="91">
        <v>7</v>
      </c>
      <c r="E70" s="310" t="s">
        <v>0</v>
      </c>
      <c r="F70" s="310" t="s">
        <v>578</v>
      </c>
      <c r="G70" s="808" t="s">
        <v>579</v>
      </c>
      <c r="H70" s="808" t="s">
        <v>599</v>
      </c>
      <c r="I70" s="808" t="s">
        <v>581</v>
      </c>
      <c r="J70" s="807" t="s">
        <v>604</v>
      </c>
      <c r="K70" s="808" t="s">
        <v>584</v>
      </c>
      <c r="L70" s="823" t="s">
        <v>589</v>
      </c>
      <c r="Q70" s="310" t="s">
        <v>19</v>
      </c>
      <c r="R70" s="179" t="s">
        <v>960</v>
      </c>
      <c r="S70" s="310"/>
      <c r="T70" s="310"/>
      <c r="U70" s="457" t="s">
        <v>1250</v>
      </c>
      <c r="V70" s="179" t="s">
        <v>1265</v>
      </c>
      <c r="W70" s="457"/>
      <c r="X70" s="457" t="s">
        <v>1250</v>
      </c>
      <c r="Y70" s="179" t="s">
        <v>1438</v>
      </c>
      <c r="Z70" s="457"/>
    </row>
    <row r="71" spans="1:26" s="312" customFormat="1" ht="30.75" thickBot="1" x14ac:dyDescent="0.3">
      <c r="A71" s="260"/>
      <c r="B71" s="250"/>
      <c r="C71" s="90" t="s">
        <v>16</v>
      </c>
      <c r="D71" s="91">
        <v>10</v>
      </c>
      <c r="E71" s="310" t="s">
        <v>0</v>
      </c>
      <c r="F71" s="310" t="s">
        <v>578</v>
      </c>
      <c r="G71" s="808" t="s">
        <v>579</v>
      </c>
      <c r="H71" s="808" t="s">
        <v>599</v>
      </c>
      <c r="I71" s="808" t="s">
        <v>581</v>
      </c>
      <c r="J71" s="807" t="s">
        <v>604</v>
      </c>
      <c r="K71" s="808" t="s">
        <v>584</v>
      </c>
      <c r="L71" s="823" t="s">
        <v>589</v>
      </c>
      <c r="Q71" s="310" t="s">
        <v>19</v>
      </c>
      <c r="R71" s="63" t="s">
        <v>590</v>
      </c>
      <c r="S71" s="310"/>
      <c r="T71" s="310"/>
      <c r="U71" s="457" t="s">
        <v>1223</v>
      </c>
      <c r="V71" s="179" t="s">
        <v>1265</v>
      </c>
      <c r="W71" s="457"/>
      <c r="X71" s="457" t="s">
        <v>1223</v>
      </c>
      <c r="Y71" s="179" t="s">
        <v>1438</v>
      </c>
      <c r="Z71" s="457"/>
    </row>
    <row r="72" spans="1:26" s="312" customFormat="1" ht="30" x14ac:dyDescent="0.25">
      <c r="A72" s="260"/>
      <c r="B72" s="250"/>
      <c r="C72" s="90" t="s">
        <v>17</v>
      </c>
      <c r="D72" s="91">
        <v>10</v>
      </c>
      <c r="E72" s="310" t="s">
        <v>0</v>
      </c>
      <c r="F72" s="310" t="s">
        <v>578</v>
      </c>
      <c r="G72" s="808" t="s">
        <v>579</v>
      </c>
      <c r="H72" s="808" t="s">
        <v>599</v>
      </c>
      <c r="I72" s="808" t="s">
        <v>581</v>
      </c>
      <c r="J72" s="807" t="s">
        <v>604</v>
      </c>
      <c r="K72" s="808" t="s">
        <v>584</v>
      </c>
      <c r="L72" s="823" t="s">
        <v>589</v>
      </c>
      <c r="Q72" s="310" t="s">
        <v>19</v>
      </c>
      <c r="R72" s="63" t="s">
        <v>590</v>
      </c>
      <c r="S72" s="310"/>
      <c r="T72" s="310"/>
      <c r="U72" s="457" t="s">
        <v>19</v>
      </c>
      <c r="V72" s="179" t="s">
        <v>1265</v>
      </c>
      <c r="W72" s="457"/>
      <c r="X72" s="457" t="s">
        <v>19</v>
      </c>
      <c r="Y72" s="179" t="s">
        <v>1438</v>
      </c>
      <c r="Z72" s="457"/>
    </row>
    <row r="73" spans="1:26" s="312" customFormat="1" ht="60.75" thickBot="1" x14ac:dyDescent="0.3">
      <c r="A73" s="260"/>
      <c r="B73" s="251"/>
      <c r="C73" s="94" t="s">
        <v>360</v>
      </c>
      <c r="D73" s="95">
        <f>+D66+D67+D68+D69+D70+D71+D72</f>
        <v>67</v>
      </c>
      <c r="E73" s="821"/>
      <c r="F73" s="821"/>
      <c r="G73" s="821"/>
      <c r="H73" s="821"/>
      <c r="I73" s="821"/>
      <c r="J73" s="821"/>
      <c r="K73" s="821"/>
      <c r="L73" s="822"/>
      <c r="Q73" s="310"/>
      <c r="R73" s="310"/>
      <c r="S73" s="310"/>
      <c r="T73" s="310"/>
      <c r="U73" s="457"/>
      <c r="V73" s="179" t="s">
        <v>1261</v>
      </c>
      <c r="W73" s="812" t="s">
        <v>1276</v>
      </c>
      <c r="X73" s="457"/>
      <c r="Y73" s="179" t="s">
        <v>1438</v>
      </c>
      <c r="Z73" s="812"/>
    </row>
    <row r="74" spans="1:26" s="312" customFormat="1" ht="60.75" thickBot="1" x14ac:dyDescent="0.3">
      <c r="A74" s="260"/>
      <c r="B74" s="249" t="s">
        <v>608</v>
      </c>
      <c r="C74" s="88" t="s">
        <v>125</v>
      </c>
      <c r="D74" s="104">
        <v>160</v>
      </c>
      <c r="E74" s="806" t="s">
        <v>0</v>
      </c>
      <c r="F74" s="806" t="s">
        <v>578</v>
      </c>
      <c r="G74" s="808" t="s">
        <v>580</v>
      </c>
      <c r="H74" s="808" t="s">
        <v>609</v>
      </c>
      <c r="I74" s="834" t="s">
        <v>582</v>
      </c>
      <c r="J74" s="834" t="s">
        <v>584</v>
      </c>
      <c r="K74" s="834" t="s">
        <v>589</v>
      </c>
      <c r="L74" s="835" t="s">
        <v>591</v>
      </c>
      <c r="Q74" s="310" t="s">
        <v>19</v>
      </c>
      <c r="R74" s="63" t="s">
        <v>590</v>
      </c>
      <c r="S74" s="310"/>
      <c r="T74" s="310"/>
      <c r="U74" s="457" t="s">
        <v>1250</v>
      </c>
      <c r="V74" s="179" t="s">
        <v>1266</v>
      </c>
      <c r="W74" s="812" t="s">
        <v>1298</v>
      </c>
      <c r="X74" s="457" t="s">
        <v>1250</v>
      </c>
      <c r="Y74" s="179" t="s">
        <v>1438</v>
      </c>
      <c r="Z74" s="812"/>
    </row>
    <row r="75" spans="1:26" s="312" customFormat="1" ht="30.75" thickBot="1" x14ac:dyDescent="0.3">
      <c r="A75" s="260"/>
      <c r="B75" s="250"/>
      <c r="C75" s="90" t="s">
        <v>13</v>
      </c>
      <c r="D75" s="105">
        <v>46</v>
      </c>
      <c r="E75" s="310" t="s">
        <v>0</v>
      </c>
      <c r="F75" s="310" t="s">
        <v>578</v>
      </c>
      <c r="G75" s="808" t="s">
        <v>580</v>
      </c>
      <c r="H75" s="808" t="s">
        <v>609</v>
      </c>
      <c r="I75" s="834" t="s">
        <v>582</v>
      </c>
      <c r="J75" s="834" t="s">
        <v>584</v>
      </c>
      <c r="K75" s="834" t="s">
        <v>589</v>
      </c>
      <c r="L75" s="835" t="s">
        <v>591</v>
      </c>
      <c r="Q75" s="310" t="s">
        <v>0</v>
      </c>
      <c r="R75" s="63" t="s">
        <v>961</v>
      </c>
      <c r="S75" s="310"/>
      <c r="T75" s="310"/>
      <c r="U75" s="457" t="s">
        <v>19</v>
      </c>
      <c r="V75" s="179" t="s">
        <v>1263</v>
      </c>
      <c r="W75" s="457"/>
      <c r="X75" s="457" t="s">
        <v>19</v>
      </c>
      <c r="Y75" s="179" t="s">
        <v>1438</v>
      </c>
      <c r="Z75" s="457"/>
    </row>
    <row r="76" spans="1:26" s="312" customFormat="1" ht="30.75" thickBot="1" x14ac:dyDescent="0.3">
      <c r="A76" s="260"/>
      <c r="B76" s="250"/>
      <c r="C76" s="90" t="s">
        <v>136</v>
      </c>
      <c r="D76" s="105">
        <v>50</v>
      </c>
      <c r="E76" s="310" t="s">
        <v>0</v>
      </c>
      <c r="F76" s="310" t="s">
        <v>578</v>
      </c>
      <c r="G76" s="808" t="s">
        <v>580</v>
      </c>
      <c r="H76" s="808" t="s">
        <v>609</v>
      </c>
      <c r="I76" s="834" t="s">
        <v>582</v>
      </c>
      <c r="J76" s="834" t="s">
        <v>584</v>
      </c>
      <c r="K76" s="834" t="s">
        <v>589</v>
      </c>
      <c r="L76" s="835" t="s">
        <v>591</v>
      </c>
      <c r="Q76" s="310" t="s">
        <v>19</v>
      </c>
      <c r="R76" s="63" t="s">
        <v>590</v>
      </c>
      <c r="S76" s="310"/>
      <c r="T76" s="310"/>
      <c r="U76" s="457" t="s">
        <v>19</v>
      </c>
      <c r="V76" s="179" t="s">
        <v>957</v>
      </c>
      <c r="W76" s="457"/>
      <c r="X76" s="457" t="s">
        <v>19</v>
      </c>
      <c r="Y76" s="179" t="s">
        <v>1438</v>
      </c>
      <c r="Z76" s="457"/>
    </row>
    <row r="77" spans="1:26" s="312" customFormat="1" ht="30.75" thickBot="1" x14ac:dyDescent="0.3">
      <c r="A77" s="260"/>
      <c r="B77" s="250"/>
      <c r="C77" s="90" t="s">
        <v>14</v>
      </c>
      <c r="D77" s="105">
        <v>53</v>
      </c>
      <c r="E77" s="310" t="s">
        <v>0</v>
      </c>
      <c r="F77" s="310" t="s">
        <v>578</v>
      </c>
      <c r="G77" s="808" t="s">
        <v>580</v>
      </c>
      <c r="H77" s="808" t="s">
        <v>609</v>
      </c>
      <c r="I77" s="834" t="s">
        <v>582</v>
      </c>
      <c r="J77" s="834" t="s">
        <v>584</v>
      </c>
      <c r="K77" s="834" t="s">
        <v>589</v>
      </c>
      <c r="L77" s="835" t="s">
        <v>591</v>
      </c>
      <c r="Q77" s="310" t="s">
        <v>0</v>
      </c>
      <c r="R77" s="63" t="s">
        <v>961</v>
      </c>
      <c r="S77" s="310"/>
      <c r="T77" s="310"/>
      <c r="U77" s="457" t="s">
        <v>1250</v>
      </c>
      <c r="V77" s="179" t="s">
        <v>948</v>
      </c>
      <c r="W77" s="457"/>
      <c r="X77" s="457" t="s">
        <v>1250</v>
      </c>
      <c r="Y77" s="179" t="s">
        <v>1438</v>
      </c>
      <c r="Z77" s="457"/>
    </row>
    <row r="78" spans="1:26" s="312" customFormat="1" ht="30.75" thickBot="1" x14ac:dyDescent="0.3">
      <c r="A78" s="260"/>
      <c r="B78" s="250"/>
      <c r="C78" s="90" t="s">
        <v>15</v>
      </c>
      <c r="D78" s="105">
        <v>58</v>
      </c>
      <c r="E78" s="310" t="s">
        <v>0</v>
      </c>
      <c r="F78" s="310" t="s">
        <v>578</v>
      </c>
      <c r="G78" s="808" t="s">
        <v>580</v>
      </c>
      <c r="H78" s="808" t="s">
        <v>609</v>
      </c>
      <c r="I78" s="834" t="s">
        <v>582</v>
      </c>
      <c r="J78" s="834" t="s">
        <v>584</v>
      </c>
      <c r="K78" s="834" t="s">
        <v>589</v>
      </c>
      <c r="L78" s="835" t="s">
        <v>591</v>
      </c>
      <c r="Q78" s="310" t="s">
        <v>19</v>
      </c>
      <c r="R78" s="63" t="s">
        <v>590</v>
      </c>
      <c r="S78" s="310"/>
      <c r="T78" s="310"/>
      <c r="U78" s="457" t="s">
        <v>1250</v>
      </c>
      <c r="V78" s="179" t="s">
        <v>1265</v>
      </c>
      <c r="W78" s="457"/>
      <c r="X78" s="457" t="s">
        <v>1250</v>
      </c>
      <c r="Y78" s="179" t="s">
        <v>1438</v>
      </c>
      <c r="Z78" s="457"/>
    </row>
    <row r="79" spans="1:26" s="312" customFormat="1" ht="30.75" thickBot="1" x14ac:dyDescent="0.3">
      <c r="A79" s="260"/>
      <c r="B79" s="250"/>
      <c r="C79" s="90" t="s">
        <v>16</v>
      </c>
      <c r="D79" s="105">
        <v>47</v>
      </c>
      <c r="E79" s="310" t="s">
        <v>0</v>
      </c>
      <c r="F79" s="310" t="s">
        <v>578</v>
      </c>
      <c r="G79" s="808" t="s">
        <v>580</v>
      </c>
      <c r="H79" s="808" t="s">
        <v>609</v>
      </c>
      <c r="I79" s="834" t="s">
        <v>582</v>
      </c>
      <c r="J79" s="834" t="s">
        <v>584</v>
      </c>
      <c r="K79" s="834" t="s">
        <v>589</v>
      </c>
      <c r="L79" s="835" t="s">
        <v>591</v>
      </c>
      <c r="Q79" s="310" t="s">
        <v>19</v>
      </c>
      <c r="R79" s="63" t="s">
        <v>590</v>
      </c>
      <c r="S79" s="310"/>
      <c r="T79" s="310"/>
      <c r="U79" s="457" t="s">
        <v>1250</v>
      </c>
      <c r="V79" s="179" t="s">
        <v>1265</v>
      </c>
      <c r="W79" s="457"/>
      <c r="X79" s="457" t="s">
        <v>1250</v>
      </c>
      <c r="Y79" s="179" t="s">
        <v>1438</v>
      </c>
      <c r="Z79" s="457"/>
    </row>
    <row r="80" spans="1:26" s="312" customFormat="1" ht="30" x14ac:dyDescent="0.25">
      <c r="A80" s="260"/>
      <c r="B80" s="250"/>
      <c r="C80" s="90" t="s">
        <v>17</v>
      </c>
      <c r="D80" s="105">
        <v>38</v>
      </c>
      <c r="E80" s="310" t="s">
        <v>0</v>
      </c>
      <c r="F80" s="310" t="s">
        <v>578</v>
      </c>
      <c r="G80" s="808" t="s">
        <v>580</v>
      </c>
      <c r="H80" s="808" t="s">
        <v>609</v>
      </c>
      <c r="I80" s="834" t="s">
        <v>582</v>
      </c>
      <c r="J80" s="834" t="s">
        <v>584</v>
      </c>
      <c r="K80" s="834" t="s">
        <v>589</v>
      </c>
      <c r="L80" s="835" t="s">
        <v>591</v>
      </c>
      <c r="Q80" s="310" t="s">
        <v>0</v>
      </c>
      <c r="R80" s="63" t="s">
        <v>961</v>
      </c>
      <c r="S80" s="310"/>
      <c r="T80" s="310"/>
      <c r="U80" s="457" t="s">
        <v>0</v>
      </c>
      <c r="V80" s="179" t="s">
        <v>1267</v>
      </c>
      <c r="W80" s="457"/>
      <c r="X80" s="457" t="s">
        <v>0</v>
      </c>
      <c r="Y80" s="179" t="s">
        <v>1438</v>
      </c>
      <c r="Z80" s="457"/>
    </row>
    <row r="81" spans="1:26" s="312" customFormat="1" ht="15.75" thickBot="1" x14ac:dyDescent="0.3">
      <c r="A81" s="260"/>
      <c r="B81" s="251"/>
      <c r="C81" s="94" t="s">
        <v>360</v>
      </c>
      <c r="D81" s="95">
        <f>SUM(D74:D80)</f>
        <v>452</v>
      </c>
      <c r="E81" s="821"/>
      <c r="F81" s="821"/>
      <c r="G81" s="821"/>
      <c r="H81" s="821"/>
      <c r="I81" s="821"/>
      <c r="J81" s="821"/>
      <c r="K81" s="821"/>
      <c r="L81" s="822"/>
      <c r="Q81" s="310"/>
      <c r="R81" s="63"/>
      <c r="S81" s="310"/>
      <c r="T81" s="310"/>
      <c r="U81" s="457"/>
      <c r="V81" s="179"/>
      <c r="W81" s="457"/>
      <c r="X81" s="457"/>
      <c r="Y81" s="179"/>
      <c r="Z81" s="457"/>
    </row>
    <row r="82" spans="1:26" s="312" customFormat="1" ht="75.75" thickBot="1" x14ac:dyDescent="0.3">
      <c r="A82" s="260"/>
      <c r="B82" s="249" t="s">
        <v>610</v>
      </c>
      <c r="C82" s="106" t="s">
        <v>125</v>
      </c>
      <c r="D82" s="104">
        <v>155</v>
      </c>
      <c r="E82" s="806" t="s">
        <v>0</v>
      </c>
      <c r="F82" s="806" t="s">
        <v>578</v>
      </c>
      <c r="G82" s="807" t="s">
        <v>579</v>
      </c>
      <c r="H82" s="807" t="s">
        <v>580</v>
      </c>
      <c r="I82" s="807" t="s">
        <v>581</v>
      </c>
      <c r="J82" s="807" t="s">
        <v>582</v>
      </c>
      <c r="K82" s="808" t="s">
        <v>583</v>
      </c>
      <c r="L82" s="823" t="s">
        <v>591</v>
      </c>
      <c r="Q82" s="310" t="s">
        <v>19</v>
      </c>
      <c r="R82" s="63" t="s">
        <v>590</v>
      </c>
      <c r="S82" s="310"/>
      <c r="T82" s="310"/>
      <c r="U82" s="457" t="s">
        <v>1250</v>
      </c>
      <c r="V82" s="179" t="s">
        <v>1268</v>
      </c>
      <c r="W82" s="179" t="s">
        <v>1299</v>
      </c>
      <c r="X82" s="457" t="s">
        <v>1250</v>
      </c>
      <c r="Y82" s="179" t="s">
        <v>1438</v>
      </c>
      <c r="Z82" s="179"/>
    </row>
    <row r="83" spans="1:26" s="312" customFormat="1" ht="30.75" thickBot="1" x14ac:dyDescent="0.3">
      <c r="A83" s="260"/>
      <c r="B83" s="250"/>
      <c r="C83" s="90" t="s">
        <v>13</v>
      </c>
      <c r="D83" s="105">
        <v>37</v>
      </c>
      <c r="E83" s="310" t="s">
        <v>0</v>
      </c>
      <c r="F83" s="310" t="s">
        <v>578</v>
      </c>
      <c r="G83" s="807" t="s">
        <v>579</v>
      </c>
      <c r="H83" s="807" t="s">
        <v>580</v>
      </c>
      <c r="I83" s="807" t="s">
        <v>581</v>
      </c>
      <c r="J83" s="807" t="s">
        <v>582</v>
      </c>
      <c r="K83" s="808" t="s">
        <v>583</v>
      </c>
      <c r="L83" s="823" t="s">
        <v>591</v>
      </c>
      <c r="Q83" s="310" t="s">
        <v>0</v>
      </c>
      <c r="R83" s="63" t="s">
        <v>961</v>
      </c>
      <c r="S83" s="310"/>
      <c r="T83" s="310"/>
      <c r="U83" s="457" t="s">
        <v>0</v>
      </c>
      <c r="V83" s="179" t="s">
        <v>1269</v>
      </c>
      <c r="W83" s="457"/>
      <c r="X83" s="457" t="s">
        <v>0</v>
      </c>
      <c r="Y83" s="179" t="s">
        <v>1438</v>
      </c>
      <c r="Z83" s="457"/>
    </row>
    <row r="84" spans="1:26" s="312" customFormat="1" ht="30.75" thickBot="1" x14ac:dyDescent="0.3">
      <c r="A84" s="260"/>
      <c r="B84" s="250"/>
      <c r="C84" s="90" t="s">
        <v>136</v>
      </c>
      <c r="D84" s="105">
        <v>39</v>
      </c>
      <c r="E84" s="310" t="s">
        <v>0</v>
      </c>
      <c r="F84" s="310" t="s">
        <v>578</v>
      </c>
      <c r="G84" s="807" t="s">
        <v>579</v>
      </c>
      <c r="H84" s="807" t="s">
        <v>580</v>
      </c>
      <c r="I84" s="807" t="s">
        <v>581</v>
      </c>
      <c r="J84" s="807" t="s">
        <v>582</v>
      </c>
      <c r="K84" s="808" t="s">
        <v>583</v>
      </c>
      <c r="L84" s="823" t="s">
        <v>591</v>
      </c>
      <c r="Q84" s="310" t="s">
        <v>19</v>
      </c>
      <c r="R84" s="63" t="s">
        <v>590</v>
      </c>
      <c r="S84" s="310"/>
      <c r="T84" s="310"/>
      <c r="U84" s="457" t="s">
        <v>19</v>
      </c>
      <c r="V84" s="179" t="s">
        <v>957</v>
      </c>
      <c r="W84" s="457"/>
      <c r="X84" s="457" t="s">
        <v>19</v>
      </c>
      <c r="Y84" s="179" t="s">
        <v>1438</v>
      </c>
      <c r="Z84" s="457"/>
    </row>
    <row r="85" spans="1:26" s="312" customFormat="1" ht="30.75" thickBot="1" x14ac:dyDescent="0.3">
      <c r="A85" s="260"/>
      <c r="B85" s="250"/>
      <c r="C85" s="90" t="s">
        <v>14</v>
      </c>
      <c r="D85" s="105">
        <v>40</v>
      </c>
      <c r="E85" s="310" t="s">
        <v>0</v>
      </c>
      <c r="F85" s="310" t="s">
        <v>578</v>
      </c>
      <c r="G85" s="807" t="s">
        <v>579</v>
      </c>
      <c r="H85" s="807" t="s">
        <v>580</v>
      </c>
      <c r="I85" s="807" t="s">
        <v>581</v>
      </c>
      <c r="J85" s="807" t="s">
        <v>582</v>
      </c>
      <c r="K85" s="808" t="s">
        <v>583</v>
      </c>
      <c r="L85" s="823" t="s">
        <v>591</v>
      </c>
      <c r="Q85" s="310" t="s">
        <v>0</v>
      </c>
      <c r="R85" s="63" t="s">
        <v>961</v>
      </c>
      <c r="S85" s="310"/>
      <c r="T85" s="310"/>
      <c r="U85" s="457" t="s">
        <v>1250</v>
      </c>
      <c r="V85" s="179" t="s">
        <v>1265</v>
      </c>
      <c r="W85" s="457"/>
      <c r="X85" s="457" t="s">
        <v>1250</v>
      </c>
      <c r="Y85" s="179" t="s">
        <v>1438</v>
      </c>
      <c r="Z85" s="457"/>
    </row>
    <row r="86" spans="1:26" s="312" customFormat="1" ht="30.75" thickBot="1" x14ac:dyDescent="0.3">
      <c r="A86" s="260"/>
      <c r="B86" s="250"/>
      <c r="C86" s="90" t="s">
        <v>15</v>
      </c>
      <c r="D86" s="105">
        <v>50</v>
      </c>
      <c r="E86" s="310" t="s">
        <v>0</v>
      </c>
      <c r="F86" s="310" t="s">
        <v>578</v>
      </c>
      <c r="G86" s="807" t="s">
        <v>579</v>
      </c>
      <c r="H86" s="807" t="s">
        <v>580</v>
      </c>
      <c r="I86" s="807" t="s">
        <v>581</v>
      </c>
      <c r="J86" s="807" t="s">
        <v>582</v>
      </c>
      <c r="K86" s="808" t="s">
        <v>583</v>
      </c>
      <c r="L86" s="823" t="s">
        <v>591</v>
      </c>
      <c r="Q86" s="310" t="s">
        <v>19</v>
      </c>
      <c r="R86" s="63" t="s">
        <v>590</v>
      </c>
      <c r="S86" s="310"/>
      <c r="T86" s="310"/>
      <c r="U86" s="457" t="s">
        <v>1223</v>
      </c>
      <c r="V86" s="179" t="s">
        <v>1265</v>
      </c>
      <c r="W86" s="457"/>
      <c r="X86" s="457" t="s">
        <v>1223</v>
      </c>
      <c r="Y86" s="179" t="s">
        <v>1438</v>
      </c>
      <c r="Z86" s="457"/>
    </row>
    <row r="87" spans="1:26" s="312" customFormat="1" ht="30.75" thickBot="1" x14ac:dyDescent="0.3">
      <c r="A87" s="260"/>
      <c r="B87" s="250"/>
      <c r="C87" s="90" t="s">
        <v>16</v>
      </c>
      <c r="D87" s="105">
        <v>32</v>
      </c>
      <c r="E87" s="310" t="s">
        <v>0</v>
      </c>
      <c r="F87" s="310" t="s">
        <v>578</v>
      </c>
      <c r="G87" s="807" t="s">
        <v>579</v>
      </c>
      <c r="H87" s="807" t="s">
        <v>580</v>
      </c>
      <c r="I87" s="807" t="s">
        <v>581</v>
      </c>
      <c r="J87" s="807" t="s">
        <v>582</v>
      </c>
      <c r="K87" s="808" t="s">
        <v>583</v>
      </c>
      <c r="L87" s="823" t="s">
        <v>591</v>
      </c>
      <c r="Q87" s="310" t="s">
        <v>19</v>
      </c>
      <c r="R87" s="63" t="s">
        <v>590</v>
      </c>
      <c r="S87" s="310"/>
      <c r="T87" s="310"/>
      <c r="U87" s="457" t="s">
        <v>1223</v>
      </c>
      <c r="V87" s="179" t="s">
        <v>1265</v>
      </c>
      <c r="W87" s="457"/>
      <c r="X87" s="457" t="s">
        <v>1223</v>
      </c>
      <c r="Y87" s="179" t="s">
        <v>1438</v>
      </c>
      <c r="Z87" s="457"/>
    </row>
    <row r="88" spans="1:26" s="312" customFormat="1" ht="30" x14ac:dyDescent="0.25">
      <c r="A88" s="260"/>
      <c r="B88" s="250"/>
      <c r="C88" s="90" t="s">
        <v>17</v>
      </c>
      <c r="D88" s="105">
        <v>27</v>
      </c>
      <c r="E88" s="310" t="s">
        <v>0</v>
      </c>
      <c r="F88" s="310" t="s">
        <v>578</v>
      </c>
      <c r="G88" s="807" t="s">
        <v>579</v>
      </c>
      <c r="H88" s="807" t="s">
        <v>580</v>
      </c>
      <c r="I88" s="807" t="s">
        <v>581</v>
      </c>
      <c r="J88" s="807" t="s">
        <v>582</v>
      </c>
      <c r="K88" s="808" t="s">
        <v>583</v>
      </c>
      <c r="L88" s="823" t="s">
        <v>591</v>
      </c>
      <c r="Q88" s="310" t="s">
        <v>19</v>
      </c>
      <c r="R88" s="63" t="s">
        <v>590</v>
      </c>
      <c r="S88" s="310"/>
      <c r="T88" s="310"/>
      <c r="U88" s="457" t="s">
        <v>19</v>
      </c>
      <c r="V88" s="179" t="s">
        <v>957</v>
      </c>
      <c r="W88" s="457"/>
      <c r="X88" s="457" t="s">
        <v>19</v>
      </c>
      <c r="Y88" s="179" t="s">
        <v>1438</v>
      </c>
      <c r="Z88" s="457"/>
    </row>
    <row r="89" spans="1:26" s="312" customFormat="1" ht="15.75" thickBot="1" x14ac:dyDescent="0.3">
      <c r="A89" s="260"/>
      <c r="B89" s="255"/>
      <c r="C89" s="92" t="s">
        <v>360</v>
      </c>
      <c r="D89" s="93">
        <f>SUM(D82:D88)</f>
        <v>380</v>
      </c>
      <c r="E89" s="824"/>
      <c r="F89" s="824"/>
      <c r="G89" s="824"/>
      <c r="H89" s="824"/>
      <c r="I89" s="824"/>
      <c r="J89" s="824"/>
      <c r="K89" s="824"/>
      <c r="L89" s="825"/>
      <c r="Q89" s="310"/>
      <c r="R89" s="63"/>
      <c r="S89" s="310"/>
      <c r="T89" s="310"/>
      <c r="U89" s="457"/>
      <c r="V89" s="179"/>
      <c r="W89" s="457"/>
      <c r="X89" s="457"/>
      <c r="Y89" s="179"/>
      <c r="Z89" s="457"/>
    </row>
    <row r="90" spans="1:26" s="312" customFormat="1" ht="75.75" thickBot="1" x14ac:dyDescent="0.3">
      <c r="A90" s="260"/>
      <c r="B90" s="256" t="s">
        <v>611</v>
      </c>
      <c r="C90" s="106" t="s">
        <v>125</v>
      </c>
      <c r="D90" s="104">
        <v>40</v>
      </c>
      <c r="E90" s="806" t="s">
        <v>0</v>
      </c>
      <c r="F90" s="806" t="s">
        <v>578</v>
      </c>
      <c r="G90" s="807" t="s">
        <v>579</v>
      </c>
      <c r="H90" s="807" t="s">
        <v>580</v>
      </c>
      <c r="I90" s="807" t="s">
        <v>581</v>
      </c>
      <c r="J90" s="807" t="s">
        <v>582</v>
      </c>
      <c r="K90" s="808" t="s">
        <v>583</v>
      </c>
      <c r="L90" s="823" t="s">
        <v>591</v>
      </c>
      <c r="Q90" s="310" t="s">
        <v>19</v>
      </c>
      <c r="R90" s="63" t="s">
        <v>590</v>
      </c>
      <c r="S90" s="310"/>
      <c r="T90" s="310"/>
      <c r="U90" s="457" t="s">
        <v>1250</v>
      </c>
      <c r="V90" s="179" t="s">
        <v>1265</v>
      </c>
      <c r="W90" s="179" t="s">
        <v>1299</v>
      </c>
      <c r="X90" s="457" t="s">
        <v>1250</v>
      </c>
      <c r="Y90" s="179" t="s">
        <v>1438</v>
      </c>
      <c r="Z90" s="179"/>
    </row>
    <row r="91" spans="1:26" s="312" customFormat="1" ht="30.75" thickBot="1" x14ac:dyDescent="0.3">
      <c r="A91" s="260"/>
      <c r="B91" s="257"/>
      <c r="C91" s="107" t="s">
        <v>13</v>
      </c>
      <c r="D91" s="105">
        <v>14</v>
      </c>
      <c r="E91" s="310" t="s">
        <v>0</v>
      </c>
      <c r="F91" s="310" t="s">
        <v>578</v>
      </c>
      <c r="G91" s="807" t="s">
        <v>579</v>
      </c>
      <c r="H91" s="807" t="s">
        <v>580</v>
      </c>
      <c r="I91" s="807" t="s">
        <v>581</v>
      </c>
      <c r="J91" s="807" t="s">
        <v>582</v>
      </c>
      <c r="K91" s="808" t="s">
        <v>583</v>
      </c>
      <c r="L91" s="823" t="s">
        <v>591</v>
      </c>
      <c r="Q91" s="310" t="s">
        <v>19</v>
      </c>
      <c r="R91" s="63" t="s">
        <v>961</v>
      </c>
      <c r="S91" s="310"/>
      <c r="T91" s="310"/>
      <c r="U91" s="457" t="s">
        <v>0</v>
      </c>
      <c r="V91" s="179" t="s">
        <v>1269</v>
      </c>
      <c r="W91" s="457"/>
      <c r="X91" s="457" t="s">
        <v>0</v>
      </c>
      <c r="Y91" s="179" t="s">
        <v>1438</v>
      </c>
      <c r="Z91" s="457"/>
    </row>
    <row r="92" spans="1:26" s="312" customFormat="1" ht="30.75" thickBot="1" x14ac:dyDescent="0.3">
      <c r="A92" s="260"/>
      <c r="B92" s="257"/>
      <c r="C92" s="90" t="s">
        <v>136</v>
      </c>
      <c r="D92" s="105">
        <v>16</v>
      </c>
      <c r="E92" s="310" t="s">
        <v>0</v>
      </c>
      <c r="F92" s="310" t="s">
        <v>578</v>
      </c>
      <c r="G92" s="807" t="s">
        <v>579</v>
      </c>
      <c r="H92" s="807" t="s">
        <v>580</v>
      </c>
      <c r="I92" s="807" t="s">
        <v>581</v>
      </c>
      <c r="J92" s="807" t="s">
        <v>582</v>
      </c>
      <c r="K92" s="808" t="s">
        <v>583</v>
      </c>
      <c r="L92" s="823" t="s">
        <v>591</v>
      </c>
      <c r="Q92" s="310" t="s">
        <v>19</v>
      </c>
      <c r="R92" s="63" t="s">
        <v>590</v>
      </c>
      <c r="S92" s="310"/>
      <c r="T92" s="310"/>
      <c r="U92" s="457" t="s">
        <v>19</v>
      </c>
      <c r="V92" s="179" t="s">
        <v>590</v>
      </c>
      <c r="W92" s="376"/>
      <c r="X92" s="457" t="s">
        <v>19</v>
      </c>
      <c r="Y92" s="179" t="s">
        <v>1438</v>
      </c>
      <c r="Z92" s="376"/>
    </row>
    <row r="93" spans="1:26" s="312" customFormat="1" ht="30.75" thickBot="1" x14ac:dyDescent="0.3">
      <c r="A93" s="260"/>
      <c r="B93" s="257"/>
      <c r="C93" s="90" t="s">
        <v>14</v>
      </c>
      <c r="D93" s="105">
        <v>16</v>
      </c>
      <c r="E93" s="310" t="s">
        <v>0</v>
      </c>
      <c r="F93" s="310" t="s">
        <v>578</v>
      </c>
      <c r="G93" s="807" t="s">
        <v>579</v>
      </c>
      <c r="H93" s="807" t="s">
        <v>580</v>
      </c>
      <c r="I93" s="807" t="s">
        <v>581</v>
      </c>
      <c r="J93" s="807" t="s">
        <v>582</v>
      </c>
      <c r="K93" s="808" t="s">
        <v>583</v>
      </c>
      <c r="L93" s="823" t="s">
        <v>591</v>
      </c>
      <c r="Q93" s="310" t="s">
        <v>19</v>
      </c>
      <c r="R93" s="63" t="s">
        <v>961</v>
      </c>
      <c r="S93" s="310"/>
      <c r="T93" s="310"/>
      <c r="U93" s="457" t="s">
        <v>1223</v>
      </c>
      <c r="V93" s="179" t="s">
        <v>1265</v>
      </c>
      <c r="W93" s="457"/>
      <c r="X93" s="457" t="s">
        <v>1223</v>
      </c>
      <c r="Y93" s="179" t="s">
        <v>1438</v>
      </c>
      <c r="Z93" s="457"/>
    </row>
    <row r="94" spans="1:26" s="312" customFormat="1" ht="30.75" thickBot="1" x14ac:dyDescent="0.3">
      <c r="A94" s="260"/>
      <c r="B94" s="257"/>
      <c r="C94" s="90" t="s">
        <v>15</v>
      </c>
      <c r="D94" s="105">
        <v>16</v>
      </c>
      <c r="E94" s="310" t="s">
        <v>0</v>
      </c>
      <c r="F94" s="310" t="s">
        <v>578</v>
      </c>
      <c r="G94" s="807" t="s">
        <v>579</v>
      </c>
      <c r="H94" s="807" t="s">
        <v>580</v>
      </c>
      <c r="I94" s="807" t="s">
        <v>581</v>
      </c>
      <c r="J94" s="807" t="s">
        <v>582</v>
      </c>
      <c r="K94" s="808" t="s">
        <v>583</v>
      </c>
      <c r="L94" s="823" t="s">
        <v>591</v>
      </c>
      <c r="Q94" s="310" t="s">
        <v>19</v>
      </c>
      <c r="R94" s="63" t="s">
        <v>590</v>
      </c>
      <c r="S94" s="310"/>
      <c r="T94" s="310"/>
      <c r="U94" s="457" t="s">
        <v>1223</v>
      </c>
      <c r="V94" s="179" t="s">
        <v>1265</v>
      </c>
      <c r="W94" s="457"/>
      <c r="X94" s="457" t="s">
        <v>1223</v>
      </c>
      <c r="Y94" s="179" t="s">
        <v>1438</v>
      </c>
      <c r="Z94" s="457"/>
    </row>
    <row r="95" spans="1:26" s="312" customFormat="1" ht="30.75" thickBot="1" x14ac:dyDescent="0.3">
      <c r="A95" s="260"/>
      <c r="B95" s="257"/>
      <c r="C95" s="90" t="s">
        <v>16</v>
      </c>
      <c r="D95" s="105">
        <v>14</v>
      </c>
      <c r="E95" s="310" t="s">
        <v>0</v>
      </c>
      <c r="F95" s="310" t="s">
        <v>578</v>
      </c>
      <c r="G95" s="807" t="s">
        <v>579</v>
      </c>
      <c r="H95" s="807" t="s">
        <v>580</v>
      </c>
      <c r="I95" s="807" t="s">
        <v>581</v>
      </c>
      <c r="J95" s="807" t="s">
        <v>582</v>
      </c>
      <c r="K95" s="808" t="s">
        <v>583</v>
      </c>
      <c r="L95" s="823" t="s">
        <v>591</v>
      </c>
      <c r="Q95" s="310" t="s">
        <v>19</v>
      </c>
      <c r="R95" s="63" t="s">
        <v>590</v>
      </c>
      <c r="S95" s="310"/>
      <c r="T95" s="310"/>
      <c r="U95" s="457" t="s">
        <v>1223</v>
      </c>
      <c r="V95" s="179" t="s">
        <v>1265</v>
      </c>
      <c r="W95" s="457"/>
      <c r="X95" s="457" t="s">
        <v>1223</v>
      </c>
      <c r="Y95" s="179" t="s">
        <v>1438</v>
      </c>
      <c r="Z95" s="457"/>
    </row>
    <row r="96" spans="1:26" s="312" customFormat="1" ht="30" x14ac:dyDescent="0.25">
      <c r="A96" s="260"/>
      <c r="B96" s="257"/>
      <c r="C96" s="90" t="s">
        <v>17</v>
      </c>
      <c r="D96" s="105">
        <v>12</v>
      </c>
      <c r="E96" s="310" t="s">
        <v>0</v>
      </c>
      <c r="F96" s="310" t="s">
        <v>578</v>
      </c>
      <c r="G96" s="807" t="s">
        <v>579</v>
      </c>
      <c r="H96" s="807" t="s">
        <v>580</v>
      </c>
      <c r="I96" s="807" t="s">
        <v>581</v>
      </c>
      <c r="J96" s="807" t="s">
        <v>582</v>
      </c>
      <c r="K96" s="808" t="s">
        <v>583</v>
      </c>
      <c r="L96" s="823" t="s">
        <v>591</v>
      </c>
      <c r="Q96" s="310" t="s">
        <v>0</v>
      </c>
      <c r="R96" s="63" t="s">
        <v>961</v>
      </c>
      <c r="S96" s="310"/>
      <c r="T96" s="310"/>
      <c r="U96" s="457" t="s">
        <v>1270</v>
      </c>
      <c r="V96" s="179" t="s">
        <v>1271</v>
      </c>
      <c r="W96" s="179" t="s">
        <v>1300</v>
      </c>
      <c r="X96" s="457" t="s">
        <v>1270</v>
      </c>
      <c r="Y96" s="179" t="s">
        <v>1438</v>
      </c>
      <c r="Z96" s="179"/>
    </row>
    <row r="97" spans="1:26" s="312" customFormat="1" ht="15.75" thickBot="1" x14ac:dyDescent="0.3">
      <c r="A97" s="260"/>
      <c r="B97" s="258"/>
      <c r="C97" s="94" t="s">
        <v>360</v>
      </c>
      <c r="D97" s="95">
        <f>SUM(D90:D96)</f>
        <v>128</v>
      </c>
      <c r="E97" s="821"/>
      <c r="F97" s="821"/>
      <c r="G97" s="821"/>
      <c r="H97" s="821"/>
      <c r="I97" s="821"/>
      <c r="J97" s="821"/>
      <c r="K97" s="821"/>
      <c r="L97" s="822"/>
      <c r="Q97" s="310"/>
      <c r="R97" s="63"/>
      <c r="S97" s="310"/>
      <c r="T97" s="310"/>
      <c r="U97" s="457"/>
      <c r="V97" s="179"/>
      <c r="W97" s="457"/>
      <c r="X97" s="457"/>
      <c r="Y97" s="179"/>
      <c r="Z97" s="457"/>
    </row>
    <row r="98" spans="1:26" s="312" customFormat="1" ht="30.75" thickBot="1" x14ac:dyDescent="0.3">
      <c r="A98" s="260"/>
      <c r="B98" s="256" t="s">
        <v>612</v>
      </c>
      <c r="C98" s="108" t="s">
        <v>13</v>
      </c>
      <c r="D98" s="104">
        <v>45</v>
      </c>
      <c r="E98" s="806" t="s">
        <v>0</v>
      </c>
      <c r="F98" s="806" t="s">
        <v>578</v>
      </c>
      <c r="G98" s="807" t="s">
        <v>599</v>
      </c>
      <c r="H98" s="807" t="s">
        <v>587</v>
      </c>
      <c r="I98" s="836" t="s">
        <v>582</v>
      </c>
      <c r="J98" s="807" t="s">
        <v>589</v>
      </c>
      <c r="K98" s="807" t="s">
        <v>591</v>
      </c>
      <c r="L98" s="809" t="s">
        <v>591</v>
      </c>
      <c r="Q98" s="310" t="s">
        <v>19</v>
      </c>
      <c r="R98" s="63" t="s">
        <v>590</v>
      </c>
      <c r="S98" s="310"/>
      <c r="T98" s="310"/>
      <c r="U98" s="457" t="s">
        <v>19</v>
      </c>
      <c r="V98" s="179" t="s">
        <v>1272</v>
      </c>
      <c r="W98" s="457"/>
      <c r="X98" s="457" t="s">
        <v>19</v>
      </c>
      <c r="Y98" s="179" t="s">
        <v>1438</v>
      </c>
      <c r="Z98" s="457"/>
    </row>
    <row r="99" spans="1:26" s="312" customFormat="1" ht="30.75" thickBot="1" x14ac:dyDescent="0.3">
      <c r="A99" s="260"/>
      <c r="B99" s="257"/>
      <c r="C99" s="90" t="s">
        <v>136</v>
      </c>
      <c r="D99" s="105">
        <v>18</v>
      </c>
      <c r="E99" s="310" t="s">
        <v>0</v>
      </c>
      <c r="F99" s="310" t="s">
        <v>578</v>
      </c>
      <c r="G99" s="807" t="s">
        <v>599</v>
      </c>
      <c r="H99" s="765" t="s">
        <v>587</v>
      </c>
      <c r="I99" s="836" t="s">
        <v>582</v>
      </c>
      <c r="J99" s="807" t="s">
        <v>589</v>
      </c>
      <c r="K99" s="807" t="s">
        <v>591</v>
      </c>
      <c r="L99" s="809" t="s">
        <v>591</v>
      </c>
      <c r="Q99" s="310" t="s">
        <v>0</v>
      </c>
      <c r="R99" s="63" t="s">
        <v>961</v>
      </c>
      <c r="S99" s="310"/>
      <c r="T99" s="310"/>
      <c r="U99" s="457" t="s">
        <v>0</v>
      </c>
      <c r="V99" s="179" t="s">
        <v>1273</v>
      </c>
      <c r="W99" s="457"/>
      <c r="X99" s="457" t="s">
        <v>0</v>
      </c>
      <c r="Y99" s="179" t="s">
        <v>1438</v>
      </c>
      <c r="Z99" s="457"/>
    </row>
    <row r="100" spans="1:26" s="312" customFormat="1" ht="30" x14ac:dyDescent="0.25">
      <c r="A100" s="260"/>
      <c r="B100" s="257"/>
      <c r="C100" s="90" t="s">
        <v>14</v>
      </c>
      <c r="D100" s="105">
        <v>45</v>
      </c>
      <c r="E100" s="310" t="s">
        <v>0</v>
      </c>
      <c r="F100" s="310" t="s">
        <v>578</v>
      </c>
      <c r="G100" s="807" t="s">
        <v>599</v>
      </c>
      <c r="H100" s="765" t="s">
        <v>587</v>
      </c>
      <c r="I100" s="836" t="s">
        <v>582</v>
      </c>
      <c r="J100" s="807" t="s">
        <v>589</v>
      </c>
      <c r="K100" s="807" t="s">
        <v>591</v>
      </c>
      <c r="L100" s="809" t="s">
        <v>591</v>
      </c>
      <c r="Q100" s="310" t="s">
        <v>0</v>
      </c>
      <c r="R100" s="63" t="s">
        <v>961</v>
      </c>
      <c r="S100" s="310"/>
      <c r="T100" s="310"/>
      <c r="U100" s="457" t="s">
        <v>19</v>
      </c>
      <c r="V100" s="179" t="s">
        <v>177</v>
      </c>
      <c r="W100" s="457"/>
      <c r="X100" s="457" t="s">
        <v>19</v>
      </c>
      <c r="Y100" s="179" t="s">
        <v>1438</v>
      </c>
      <c r="Z100" s="457"/>
    </row>
    <row r="101" spans="1:26" s="312" customFormat="1" ht="15.75" thickBot="1" x14ac:dyDescent="0.3">
      <c r="A101" s="260"/>
      <c r="B101" s="258"/>
      <c r="C101" s="94" t="s">
        <v>360</v>
      </c>
      <c r="D101" s="95">
        <f>D98+D99+D100</f>
        <v>108</v>
      </c>
      <c r="E101" s="821"/>
      <c r="F101" s="821"/>
      <c r="G101" s="821">
        <v>42857</v>
      </c>
      <c r="H101" s="821">
        <v>42888</v>
      </c>
      <c r="I101" s="821">
        <v>42916</v>
      </c>
      <c r="J101" s="821">
        <v>42944</v>
      </c>
      <c r="K101" s="821">
        <v>42965</v>
      </c>
      <c r="L101" s="822">
        <v>43028</v>
      </c>
      <c r="Q101" s="310"/>
      <c r="R101" s="310"/>
      <c r="S101" s="310"/>
      <c r="T101" s="310"/>
      <c r="U101" s="310"/>
      <c r="V101" s="310"/>
      <c r="W101" s="310"/>
      <c r="X101" s="310"/>
      <c r="Y101" s="310"/>
      <c r="Z101" s="310"/>
    </row>
    <row r="102" spans="1:26" s="312" customFormat="1" ht="15.75" thickBot="1" x14ac:dyDescent="0.3">
      <c r="A102" s="261"/>
      <c r="B102" s="252" t="s">
        <v>613</v>
      </c>
      <c r="C102" s="253"/>
      <c r="D102" s="109">
        <f>+D101+D97+D89+D81+D73+D65+D58+D51+D50+D49+D41+D40+D32+D24+D18+D12</f>
        <v>3000</v>
      </c>
      <c r="E102" s="837"/>
      <c r="F102" s="837"/>
      <c r="G102" s="837"/>
      <c r="H102" s="837"/>
      <c r="I102" s="837"/>
      <c r="J102" s="837"/>
      <c r="K102" s="837"/>
      <c r="L102" s="838"/>
      <c r="Q102" s="310"/>
      <c r="R102" s="310"/>
      <c r="S102" s="310"/>
      <c r="T102" s="310"/>
      <c r="U102" s="310"/>
      <c r="V102" s="310"/>
      <c r="W102" s="310"/>
      <c r="X102" s="310"/>
      <c r="Y102" s="310"/>
      <c r="Z102" s="310"/>
    </row>
    <row r="103" spans="1:26" s="312" customFormat="1" ht="15.75" thickBot="1" x14ac:dyDescent="0.3">
      <c r="B103" s="839"/>
      <c r="Q103" s="49">
        <f>R105/Q105</f>
        <v>0.83132530120481929</v>
      </c>
      <c r="U103" s="49">
        <f>V105/U105</f>
        <v>0.87951807228915657</v>
      </c>
      <c r="X103" s="49">
        <f>Y105/X105</f>
        <v>0.87951807228915657</v>
      </c>
    </row>
    <row r="104" spans="1:26" s="312" customFormat="1" ht="45" x14ac:dyDescent="0.25">
      <c r="B104" s="839"/>
      <c r="C104" s="254" t="s">
        <v>614</v>
      </c>
      <c r="D104" s="254"/>
      <c r="E104" s="254"/>
      <c r="Q104" s="328" t="s">
        <v>116</v>
      </c>
      <c r="R104" s="328" t="s">
        <v>109</v>
      </c>
      <c r="S104" s="328" t="s">
        <v>110</v>
      </c>
      <c r="U104" s="328" t="s">
        <v>116</v>
      </c>
      <c r="V104" s="328" t="s">
        <v>109</v>
      </c>
      <c r="W104" s="328" t="s">
        <v>110</v>
      </c>
      <c r="X104" s="328" t="s">
        <v>116</v>
      </c>
      <c r="Y104" s="328" t="s">
        <v>109</v>
      </c>
      <c r="Z104" s="328" t="s">
        <v>110</v>
      </c>
    </row>
    <row r="105" spans="1:26" s="312" customFormat="1" x14ac:dyDescent="0.25">
      <c r="B105" s="839"/>
      <c r="C105" s="203" t="s">
        <v>615</v>
      </c>
      <c r="D105" s="203" t="s">
        <v>616</v>
      </c>
      <c r="E105" s="203" t="s">
        <v>617</v>
      </c>
      <c r="Q105" s="116">
        <v>83</v>
      </c>
      <c r="R105" s="116">
        <v>69</v>
      </c>
      <c r="S105" s="116">
        <v>14</v>
      </c>
      <c r="U105" s="116">
        <v>83</v>
      </c>
      <c r="V105" s="116">
        <v>73</v>
      </c>
      <c r="W105" s="116">
        <v>10</v>
      </c>
      <c r="X105" s="116">
        <v>83</v>
      </c>
      <c r="Y105" s="116">
        <v>73</v>
      </c>
      <c r="Z105" s="116"/>
    </row>
    <row r="106" spans="1:26" s="312" customFormat="1" x14ac:dyDescent="0.25">
      <c r="B106" s="839"/>
      <c r="C106" s="90" t="s">
        <v>125</v>
      </c>
      <c r="D106" s="310">
        <f t="shared" ref="D106:D112" si="0">+SUMIFS($D$5:$D$101,$C$5:$C$101,C106)</f>
        <v>1176</v>
      </c>
      <c r="E106" s="110">
        <f>+D106/$D$113</f>
        <v>0.39200000000000002</v>
      </c>
    </row>
    <row r="107" spans="1:26" s="312" customFormat="1" x14ac:dyDescent="0.25">
      <c r="B107" s="839"/>
      <c r="C107" s="90" t="s">
        <v>13</v>
      </c>
      <c r="D107" s="310">
        <f t="shared" si="0"/>
        <v>374</v>
      </c>
      <c r="E107" s="110">
        <f t="shared" ref="E107:E112" si="1">+D107/$D$113</f>
        <v>0.12466666666666666</v>
      </c>
    </row>
    <row r="108" spans="1:26" s="312" customFormat="1" x14ac:dyDescent="0.25">
      <c r="B108" s="839"/>
      <c r="C108" s="90" t="s">
        <v>14</v>
      </c>
      <c r="D108" s="310">
        <f t="shared" si="0"/>
        <v>369</v>
      </c>
      <c r="E108" s="110">
        <f t="shared" si="1"/>
        <v>0.123</v>
      </c>
    </row>
    <row r="109" spans="1:26" s="312" customFormat="1" x14ac:dyDescent="0.25">
      <c r="B109" s="839"/>
      <c r="C109" s="90" t="s">
        <v>15</v>
      </c>
      <c r="D109" s="310">
        <f t="shared" si="0"/>
        <v>317</v>
      </c>
      <c r="E109" s="110">
        <f t="shared" si="1"/>
        <v>0.10566666666666667</v>
      </c>
    </row>
    <row r="110" spans="1:26" s="312" customFormat="1" x14ac:dyDescent="0.25">
      <c r="B110" s="839"/>
      <c r="C110" s="90" t="s">
        <v>136</v>
      </c>
      <c r="D110" s="310">
        <f t="shared" si="0"/>
        <v>275</v>
      </c>
      <c r="E110" s="110">
        <f t="shared" si="1"/>
        <v>9.166666666666666E-2</v>
      </c>
    </row>
    <row r="111" spans="1:26" s="312" customFormat="1" x14ac:dyDescent="0.25">
      <c r="B111" s="839"/>
      <c r="C111" s="90" t="s">
        <v>16</v>
      </c>
      <c r="D111" s="310">
        <f t="shared" si="0"/>
        <v>283</v>
      </c>
      <c r="E111" s="110">
        <f t="shared" si="1"/>
        <v>9.4333333333333338E-2</v>
      </c>
    </row>
    <row r="112" spans="1:26" s="312" customFormat="1" x14ac:dyDescent="0.25">
      <c r="B112" s="839"/>
      <c r="C112" s="90" t="s">
        <v>17</v>
      </c>
      <c r="D112" s="310">
        <f t="shared" si="0"/>
        <v>206</v>
      </c>
      <c r="E112" s="110">
        <f t="shared" si="1"/>
        <v>6.8666666666666668E-2</v>
      </c>
    </row>
    <row r="113" spans="2:5" s="312" customFormat="1" x14ac:dyDescent="0.25">
      <c r="B113" s="839"/>
      <c r="C113" s="40" t="s">
        <v>360</v>
      </c>
      <c r="D113" s="40">
        <f>SUM(D106:D112)</f>
        <v>3000</v>
      </c>
      <c r="E113" s="40"/>
    </row>
  </sheetData>
  <autoFilter ref="A1:W1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dataConsolidate/>
  <mergeCells count="54">
    <mergeCell ref="X2:Z3"/>
    <mergeCell ref="X12:Z12"/>
    <mergeCell ref="X18:Z18"/>
    <mergeCell ref="U12:W12"/>
    <mergeCell ref="U18:W18"/>
    <mergeCell ref="U2:W3"/>
    <mergeCell ref="S9:T9"/>
    <mergeCell ref="Q12:T12"/>
    <mergeCell ref="Q18:T18"/>
    <mergeCell ref="A1:T1"/>
    <mergeCell ref="A2:A4"/>
    <mergeCell ref="B2:B4"/>
    <mergeCell ref="C2:C4"/>
    <mergeCell ref="D2:D4"/>
    <mergeCell ref="E2:E3"/>
    <mergeCell ref="F2:F3"/>
    <mergeCell ref="G2:L3"/>
    <mergeCell ref="Q2:T3"/>
    <mergeCell ref="S4:T4"/>
    <mergeCell ref="P5:P6"/>
    <mergeCell ref="S5:T5"/>
    <mergeCell ref="S6:T6"/>
    <mergeCell ref="S7:T7"/>
    <mergeCell ref="S8:T8"/>
    <mergeCell ref="B25:B32"/>
    <mergeCell ref="E32:L32"/>
    <mergeCell ref="A5:A102"/>
    <mergeCell ref="B5:B12"/>
    <mergeCell ref="O5:O6"/>
    <mergeCell ref="B13:B18"/>
    <mergeCell ref="E18:L18"/>
    <mergeCell ref="B19:B24"/>
    <mergeCell ref="E24:L24"/>
    <mergeCell ref="B33:B40"/>
    <mergeCell ref="E40:L40"/>
    <mergeCell ref="B42:B49"/>
    <mergeCell ref="E49:L49"/>
    <mergeCell ref="B52:B58"/>
    <mergeCell ref="E58:L58"/>
    <mergeCell ref="B59:B65"/>
    <mergeCell ref="E65:L65"/>
    <mergeCell ref="B66:B73"/>
    <mergeCell ref="E73:L73"/>
    <mergeCell ref="B74:B81"/>
    <mergeCell ref="E81:L81"/>
    <mergeCell ref="B102:C102"/>
    <mergeCell ref="E102:L102"/>
    <mergeCell ref="C104:E104"/>
    <mergeCell ref="B82:B89"/>
    <mergeCell ref="E89:L89"/>
    <mergeCell ref="B90:B97"/>
    <mergeCell ref="E97:L97"/>
    <mergeCell ref="B98:B101"/>
    <mergeCell ref="E101:L101"/>
  </mergeCells>
  <dataValidations count="2">
    <dataValidation type="whole" allowBlank="1" showInputMessage="1" showErrorMessage="1" errorTitle="Valor Asignado" error="Sólo se pueden introducir números en esta celda" promptTitle="Valor Asignado" prompt=" " sqref="D90:D96 D74:D80 D82:D88 D98:D100">
      <formula1>0</formula1>
      <formula2>83000000000</formula2>
    </dataValidation>
    <dataValidation allowBlank="1" showInputMessage="1" showErrorMessage="1" promptTitle="Unidad de Negocio" prompt="Nivel Central_x000a_Aeropuerto_x000a_Regional_x000a_" sqref="C51:C57 B33 C66:C72 B41:B42 C74:C80 C91:C96 B52 C17 B66 B74 C33:C39 C98:C100 C21:C23 B59 C83:C88 B50:C50 C106:C112 C25:C31 C5:C11 C59:C64 C41:C48"/>
  </dataValidations>
  <printOptions horizontalCentered="1" verticalCentered="1"/>
  <pageMargins left="0.11811023622047245" right="0.70866141732283472" top="0.15748031496062992" bottom="0.15748031496062992"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[12]Hoja2!#REF!</xm:f>
          </x14:formula1>
          <xm:sqref>F5:F11 E50:F51 E19:E23 E25:E31 E33:E39 E41:E48 E52:E57 E66:E72 E74:E80 E82:E88 E90:E96 E98:E100 E60:E64 F52:F101 E5:E17 F13:F49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4"/>
    <pageSetUpPr fitToPage="1"/>
  </sheetPr>
  <dimension ref="A2:Y46"/>
  <sheetViews>
    <sheetView tabSelected="1" topLeftCell="O3" zoomScale="90" zoomScaleNormal="90" workbookViewId="0">
      <selection activeCell="X7" sqref="X7:X13"/>
    </sheetView>
  </sheetViews>
  <sheetFormatPr baseColWidth="10" defaultColWidth="11.5703125" defaultRowHeight="15" x14ac:dyDescent="0.25"/>
  <cols>
    <col min="1" max="1" width="1.7109375" style="312" hidden="1" customWidth="1"/>
    <col min="2" max="2" width="61.140625" style="312" hidden="1" customWidth="1"/>
    <col min="3" max="3" width="32.5703125" style="312" customWidth="1"/>
    <col min="4" max="5" width="19.42578125" style="312" customWidth="1"/>
    <col min="6" max="6" width="22" style="312" customWidth="1"/>
    <col min="7" max="7" width="22.85546875" style="312" customWidth="1"/>
    <col min="8" max="8" width="23.28515625" style="312" customWidth="1"/>
    <col min="9" max="9" width="27.42578125" style="312" customWidth="1"/>
    <col min="10" max="10" width="27.28515625" style="312" customWidth="1"/>
    <col min="11" max="11" width="20.85546875" style="312" customWidth="1"/>
    <col min="12" max="12" width="23.85546875" style="312" customWidth="1"/>
    <col min="13" max="13" width="21.42578125" style="312" bestFit="1" customWidth="1"/>
    <col min="14" max="14" width="24" style="312" customWidth="1"/>
    <col min="15" max="15" width="40.85546875" style="312" customWidth="1"/>
    <col min="16" max="16" width="31" style="312" customWidth="1"/>
    <col min="17" max="17" width="14.42578125" style="312" customWidth="1"/>
    <col min="18" max="18" width="35.140625" style="312" customWidth="1"/>
    <col min="19" max="19" width="15.5703125" style="312" customWidth="1"/>
    <col min="20" max="20" width="15.7109375" style="312" customWidth="1"/>
    <col min="21" max="21" width="37" style="312" customWidth="1"/>
    <col min="22" max="22" width="19.85546875" style="312" customWidth="1"/>
    <col min="23" max="23" width="20" style="312" customWidth="1"/>
    <col min="24" max="24" width="39.28515625" style="312" customWidth="1"/>
    <col min="25" max="25" width="24.42578125" style="312" customWidth="1"/>
    <col min="26" max="238" width="11.5703125" style="312"/>
    <col min="239" max="239" width="1.7109375" style="312" customWidth="1"/>
    <col min="240" max="241" width="28.7109375" style="312" customWidth="1"/>
    <col min="242" max="242" width="22.85546875" style="312" bestFit="1" customWidth="1"/>
    <col min="243" max="244" width="40.140625" style="312" customWidth="1"/>
    <col min="245" max="245" width="27.28515625" style="312" customWidth="1"/>
    <col min="246" max="246" width="20.7109375" style="312" customWidth="1"/>
    <col min="247" max="247" width="22.42578125" style="312" customWidth="1"/>
    <col min="248" max="248" width="21.28515625" style="312" customWidth="1"/>
    <col min="249" max="249" width="16" style="312" bestFit="1" customWidth="1"/>
    <col min="250" max="250" width="49" style="312" customWidth="1"/>
    <col min="251" max="494" width="11.5703125" style="312"/>
    <col min="495" max="495" width="1.7109375" style="312" customWidth="1"/>
    <col min="496" max="497" width="28.7109375" style="312" customWidth="1"/>
    <col min="498" max="498" width="22.85546875" style="312" bestFit="1" customWidth="1"/>
    <col min="499" max="500" width="40.140625" style="312" customWidth="1"/>
    <col min="501" max="501" width="27.28515625" style="312" customWidth="1"/>
    <col min="502" max="502" width="20.7109375" style="312" customWidth="1"/>
    <col min="503" max="503" width="22.42578125" style="312" customWidth="1"/>
    <col min="504" max="504" width="21.28515625" style="312" customWidth="1"/>
    <col min="505" max="505" width="16" style="312" bestFit="1" customWidth="1"/>
    <col min="506" max="506" width="49" style="312" customWidth="1"/>
    <col min="507" max="750" width="11.5703125" style="312"/>
    <col min="751" max="751" width="1.7109375" style="312" customWidth="1"/>
    <col min="752" max="753" width="28.7109375" style="312" customWidth="1"/>
    <col min="754" max="754" width="22.85546875" style="312" bestFit="1" customWidth="1"/>
    <col min="755" max="756" width="40.140625" style="312" customWidth="1"/>
    <col min="757" max="757" width="27.28515625" style="312" customWidth="1"/>
    <col min="758" max="758" width="20.7109375" style="312" customWidth="1"/>
    <col min="759" max="759" width="22.42578125" style="312" customWidth="1"/>
    <col min="760" max="760" width="21.28515625" style="312" customWidth="1"/>
    <col min="761" max="761" width="16" style="312" bestFit="1" customWidth="1"/>
    <col min="762" max="762" width="49" style="312" customWidth="1"/>
    <col min="763" max="1006" width="11.5703125" style="312"/>
    <col min="1007" max="1007" width="1.7109375" style="312" customWidth="1"/>
    <col min="1008" max="1009" width="28.7109375" style="312" customWidth="1"/>
    <col min="1010" max="1010" width="22.85546875" style="312" bestFit="1" customWidth="1"/>
    <col min="1011" max="1012" width="40.140625" style="312" customWidth="1"/>
    <col min="1013" max="1013" width="27.28515625" style="312" customWidth="1"/>
    <col min="1014" max="1014" width="20.7109375" style="312" customWidth="1"/>
    <col min="1015" max="1015" width="22.42578125" style="312" customWidth="1"/>
    <col min="1016" max="1016" width="21.28515625" style="312" customWidth="1"/>
    <col min="1017" max="1017" width="16" style="312" bestFit="1" customWidth="1"/>
    <col min="1018" max="1018" width="49" style="312" customWidth="1"/>
    <col min="1019" max="1262" width="11.5703125" style="312"/>
    <col min="1263" max="1263" width="1.7109375" style="312" customWidth="1"/>
    <col min="1264" max="1265" width="28.7109375" style="312" customWidth="1"/>
    <col min="1266" max="1266" width="22.85546875" style="312" bestFit="1" customWidth="1"/>
    <col min="1267" max="1268" width="40.140625" style="312" customWidth="1"/>
    <col min="1269" max="1269" width="27.28515625" style="312" customWidth="1"/>
    <col min="1270" max="1270" width="20.7109375" style="312" customWidth="1"/>
    <col min="1271" max="1271" width="22.42578125" style="312" customWidth="1"/>
    <col min="1272" max="1272" width="21.28515625" style="312" customWidth="1"/>
    <col min="1273" max="1273" width="16" style="312" bestFit="1" customWidth="1"/>
    <col min="1274" max="1274" width="49" style="312" customWidth="1"/>
    <col min="1275" max="1518" width="11.5703125" style="312"/>
    <col min="1519" max="1519" width="1.7109375" style="312" customWidth="1"/>
    <col min="1520" max="1521" width="28.7109375" style="312" customWidth="1"/>
    <col min="1522" max="1522" width="22.85546875" style="312" bestFit="1" customWidth="1"/>
    <col min="1523" max="1524" width="40.140625" style="312" customWidth="1"/>
    <col min="1525" max="1525" width="27.28515625" style="312" customWidth="1"/>
    <col min="1526" max="1526" width="20.7109375" style="312" customWidth="1"/>
    <col min="1527" max="1527" width="22.42578125" style="312" customWidth="1"/>
    <col min="1528" max="1528" width="21.28515625" style="312" customWidth="1"/>
    <col min="1529" max="1529" width="16" style="312" bestFit="1" customWidth="1"/>
    <col min="1530" max="1530" width="49" style="312" customWidth="1"/>
    <col min="1531" max="1774" width="11.5703125" style="312"/>
    <col min="1775" max="1775" width="1.7109375" style="312" customWidth="1"/>
    <col min="1776" max="1777" width="28.7109375" style="312" customWidth="1"/>
    <col min="1778" max="1778" width="22.85546875" style="312" bestFit="1" customWidth="1"/>
    <col min="1779" max="1780" width="40.140625" style="312" customWidth="1"/>
    <col min="1781" max="1781" width="27.28515625" style="312" customWidth="1"/>
    <col min="1782" max="1782" width="20.7109375" style="312" customWidth="1"/>
    <col min="1783" max="1783" width="22.42578125" style="312" customWidth="1"/>
    <col min="1784" max="1784" width="21.28515625" style="312" customWidth="1"/>
    <col min="1785" max="1785" width="16" style="312" bestFit="1" customWidth="1"/>
    <col min="1786" max="1786" width="49" style="312" customWidth="1"/>
    <col min="1787" max="2030" width="11.5703125" style="312"/>
    <col min="2031" max="2031" width="1.7109375" style="312" customWidth="1"/>
    <col min="2032" max="2033" width="28.7109375" style="312" customWidth="1"/>
    <col min="2034" max="2034" width="22.85546875" style="312" bestFit="1" customWidth="1"/>
    <col min="2035" max="2036" width="40.140625" style="312" customWidth="1"/>
    <col min="2037" max="2037" width="27.28515625" style="312" customWidth="1"/>
    <col min="2038" max="2038" width="20.7109375" style="312" customWidth="1"/>
    <col min="2039" max="2039" width="22.42578125" style="312" customWidth="1"/>
    <col min="2040" max="2040" width="21.28515625" style="312" customWidth="1"/>
    <col min="2041" max="2041" width="16" style="312" bestFit="1" customWidth="1"/>
    <col min="2042" max="2042" width="49" style="312" customWidth="1"/>
    <col min="2043" max="2286" width="11.5703125" style="312"/>
    <col min="2287" max="2287" width="1.7109375" style="312" customWidth="1"/>
    <col min="2288" max="2289" width="28.7109375" style="312" customWidth="1"/>
    <col min="2290" max="2290" width="22.85546875" style="312" bestFit="1" customWidth="1"/>
    <col min="2291" max="2292" width="40.140625" style="312" customWidth="1"/>
    <col min="2293" max="2293" width="27.28515625" style="312" customWidth="1"/>
    <col min="2294" max="2294" width="20.7109375" style="312" customWidth="1"/>
    <col min="2295" max="2295" width="22.42578125" style="312" customWidth="1"/>
    <col min="2296" max="2296" width="21.28515625" style="312" customWidth="1"/>
    <col min="2297" max="2297" width="16" style="312" bestFit="1" customWidth="1"/>
    <col min="2298" max="2298" width="49" style="312" customWidth="1"/>
    <col min="2299" max="2542" width="11.5703125" style="312"/>
    <col min="2543" max="2543" width="1.7109375" style="312" customWidth="1"/>
    <col min="2544" max="2545" width="28.7109375" style="312" customWidth="1"/>
    <col min="2546" max="2546" width="22.85546875" style="312" bestFit="1" customWidth="1"/>
    <col min="2547" max="2548" width="40.140625" style="312" customWidth="1"/>
    <col min="2549" max="2549" width="27.28515625" style="312" customWidth="1"/>
    <col min="2550" max="2550" width="20.7109375" style="312" customWidth="1"/>
    <col min="2551" max="2551" width="22.42578125" style="312" customWidth="1"/>
    <col min="2552" max="2552" width="21.28515625" style="312" customWidth="1"/>
    <col min="2553" max="2553" width="16" style="312" bestFit="1" customWidth="1"/>
    <col min="2554" max="2554" width="49" style="312" customWidth="1"/>
    <col min="2555" max="2798" width="11.5703125" style="312"/>
    <col min="2799" max="2799" width="1.7109375" style="312" customWidth="1"/>
    <col min="2800" max="2801" width="28.7109375" style="312" customWidth="1"/>
    <col min="2802" max="2802" width="22.85546875" style="312" bestFit="1" customWidth="1"/>
    <col min="2803" max="2804" width="40.140625" style="312" customWidth="1"/>
    <col min="2805" max="2805" width="27.28515625" style="312" customWidth="1"/>
    <col min="2806" max="2806" width="20.7109375" style="312" customWidth="1"/>
    <col min="2807" max="2807" width="22.42578125" style="312" customWidth="1"/>
    <col min="2808" max="2808" width="21.28515625" style="312" customWidth="1"/>
    <col min="2809" max="2809" width="16" style="312" bestFit="1" customWidth="1"/>
    <col min="2810" max="2810" width="49" style="312" customWidth="1"/>
    <col min="2811" max="3054" width="11.5703125" style="312"/>
    <col min="3055" max="3055" width="1.7109375" style="312" customWidth="1"/>
    <col min="3056" max="3057" width="28.7109375" style="312" customWidth="1"/>
    <col min="3058" max="3058" width="22.85546875" style="312" bestFit="1" customWidth="1"/>
    <col min="3059" max="3060" width="40.140625" style="312" customWidth="1"/>
    <col min="3061" max="3061" width="27.28515625" style="312" customWidth="1"/>
    <col min="3062" max="3062" width="20.7109375" style="312" customWidth="1"/>
    <col min="3063" max="3063" width="22.42578125" style="312" customWidth="1"/>
    <col min="3064" max="3064" width="21.28515625" style="312" customWidth="1"/>
    <col min="3065" max="3065" width="16" style="312" bestFit="1" customWidth="1"/>
    <col min="3066" max="3066" width="49" style="312" customWidth="1"/>
    <col min="3067" max="3310" width="11.5703125" style="312"/>
    <col min="3311" max="3311" width="1.7109375" style="312" customWidth="1"/>
    <col min="3312" max="3313" width="28.7109375" style="312" customWidth="1"/>
    <col min="3314" max="3314" width="22.85546875" style="312" bestFit="1" customWidth="1"/>
    <col min="3315" max="3316" width="40.140625" style="312" customWidth="1"/>
    <col min="3317" max="3317" width="27.28515625" style="312" customWidth="1"/>
    <col min="3318" max="3318" width="20.7109375" style="312" customWidth="1"/>
    <col min="3319" max="3319" width="22.42578125" style="312" customWidth="1"/>
    <col min="3320" max="3320" width="21.28515625" style="312" customWidth="1"/>
    <col min="3321" max="3321" width="16" style="312" bestFit="1" customWidth="1"/>
    <col min="3322" max="3322" width="49" style="312" customWidth="1"/>
    <col min="3323" max="3566" width="11.5703125" style="312"/>
    <col min="3567" max="3567" width="1.7109375" style="312" customWidth="1"/>
    <col min="3568" max="3569" width="28.7109375" style="312" customWidth="1"/>
    <col min="3570" max="3570" width="22.85546875" style="312" bestFit="1" customWidth="1"/>
    <col min="3571" max="3572" width="40.140625" style="312" customWidth="1"/>
    <col min="3573" max="3573" width="27.28515625" style="312" customWidth="1"/>
    <col min="3574" max="3574" width="20.7109375" style="312" customWidth="1"/>
    <col min="3575" max="3575" width="22.42578125" style="312" customWidth="1"/>
    <col min="3576" max="3576" width="21.28515625" style="312" customWidth="1"/>
    <col min="3577" max="3577" width="16" style="312" bestFit="1" customWidth="1"/>
    <col min="3578" max="3578" width="49" style="312" customWidth="1"/>
    <col min="3579" max="3822" width="11.5703125" style="312"/>
    <col min="3823" max="3823" width="1.7109375" style="312" customWidth="1"/>
    <col min="3824" max="3825" width="28.7109375" style="312" customWidth="1"/>
    <col min="3826" max="3826" width="22.85546875" style="312" bestFit="1" customWidth="1"/>
    <col min="3827" max="3828" width="40.140625" style="312" customWidth="1"/>
    <col min="3829" max="3829" width="27.28515625" style="312" customWidth="1"/>
    <col min="3830" max="3830" width="20.7109375" style="312" customWidth="1"/>
    <col min="3831" max="3831" width="22.42578125" style="312" customWidth="1"/>
    <col min="3832" max="3832" width="21.28515625" style="312" customWidth="1"/>
    <col min="3833" max="3833" width="16" style="312" bestFit="1" customWidth="1"/>
    <col min="3834" max="3834" width="49" style="312" customWidth="1"/>
    <col min="3835" max="4078" width="11.5703125" style="312"/>
    <col min="4079" max="4079" width="1.7109375" style="312" customWidth="1"/>
    <col min="4080" max="4081" width="28.7109375" style="312" customWidth="1"/>
    <col min="4082" max="4082" width="22.85546875" style="312" bestFit="1" customWidth="1"/>
    <col min="4083" max="4084" width="40.140625" style="312" customWidth="1"/>
    <col min="4085" max="4085" width="27.28515625" style="312" customWidth="1"/>
    <col min="4086" max="4086" width="20.7109375" style="312" customWidth="1"/>
    <col min="4087" max="4087" width="22.42578125" style="312" customWidth="1"/>
    <col min="4088" max="4088" width="21.28515625" style="312" customWidth="1"/>
    <col min="4089" max="4089" width="16" style="312" bestFit="1" customWidth="1"/>
    <col min="4090" max="4090" width="49" style="312" customWidth="1"/>
    <col min="4091" max="4334" width="11.5703125" style="312"/>
    <col min="4335" max="4335" width="1.7109375" style="312" customWidth="1"/>
    <col min="4336" max="4337" width="28.7109375" style="312" customWidth="1"/>
    <col min="4338" max="4338" width="22.85546875" style="312" bestFit="1" customWidth="1"/>
    <col min="4339" max="4340" width="40.140625" style="312" customWidth="1"/>
    <col min="4341" max="4341" width="27.28515625" style="312" customWidth="1"/>
    <col min="4342" max="4342" width="20.7109375" style="312" customWidth="1"/>
    <col min="4343" max="4343" width="22.42578125" style="312" customWidth="1"/>
    <col min="4344" max="4344" width="21.28515625" style="312" customWidth="1"/>
    <col min="4345" max="4345" width="16" style="312" bestFit="1" customWidth="1"/>
    <col min="4346" max="4346" width="49" style="312" customWidth="1"/>
    <col min="4347" max="4590" width="11.5703125" style="312"/>
    <col min="4591" max="4591" width="1.7109375" style="312" customWidth="1"/>
    <col min="4592" max="4593" width="28.7109375" style="312" customWidth="1"/>
    <col min="4594" max="4594" width="22.85546875" style="312" bestFit="1" customWidth="1"/>
    <col min="4595" max="4596" width="40.140625" style="312" customWidth="1"/>
    <col min="4597" max="4597" width="27.28515625" style="312" customWidth="1"/>
    <col min="4598" max="4598" width="20.7109375" style="312" customWidth="1"/>
    <col min="4599" max="4599" width="22.42578125" style="312" customWidth="1"/>
    <col min="4600" max="4600" width="21.28515625" style="312" customWidth="1"/>
    <col min="4601" max="4601" width="16" style="312" bestFit="1" customWidth="1"/>
    <col min="4602" max="4602" width="49" style="312" customWidth="1"/>
    <col min="4603" max="4846" width="11.5703125" style="312"/>
    <col min="4847" max="4847" width="1.7109375" style="312" customWidth="1"/>
    <col min="4848" max="4849" width="28.7109375" style="312" customWidth="1"/>
    <col min="4850" max="4850" width="22.85546875" style="312" bestFit="1" customWidth="1"/>
    <col min="4851" max="4852" width="40.140625" style="312" customWidth="1"/>
    <col min="4853" max="4853" width="27.28515625" style="312" customWidth="1"/>
    <col min="4854" max="4854" width="20.7109375" style="312" customWidth="1"/>
    <col min="4855" max="4855" width="22.42578125" style="312" customWidth="1"/>
    <col min="4856" max="4856" width="21.28515625" style="312" customWidth="1"/>
    <col min="4857" max="4857" width="16" style="312" bestFit="1" customWidth="1"/>
    <col min="4858" max="4858" width="49" style="312" customWidth="1"/>
    <col min="4859" max="5102" width="11.5703125" style="312"/>
    <col min="5103" max="5103" width="1.7109375" style="312" customWidth="1"/>
    <col min="5104" max="5105" width="28.7109375" style="312" customWidth="1"/>
    <col min="5106" max="5106" width="22.85546875" style="312" bestFit="1" customWidth="1"/>
    <col min="5107" max="5108" width="40.140625" style="312" customWidth="1"/>
    <col min="5109" max="5109" width="27.28515625" style="312" customWidth="1"/>
    <col min="5110" max="5110" width="20.7109375" style="312" customWidth="1"/>
    <col min="5111" max="5111" width="22.42578125" style="312" customWidth="1"/>
    <col min="5112" max="5112" width="21.28515625" style="312" customWidth="1"/>
    <col min="5113" max="5113" width="16" style="312" bestFit="1" customWidth="1"/>
    <col min="5114" max="5114" width="49" style="312" customWidth="1"/>
    <col min="5115" max="5358" width="11.5703125" style="312"/>
    <col min="5359" max="5359" width="1.7109375" style="312" customWidth="1"/>
    <col min="5360" max="5361" width="28.7109375" style="312" customWidth="1"/>
    <col min="5362" max="5362" width="22.85546875" style="312" bestFit="1" customWidth="1"/>
    <col min="5363" max="5364" width="40.140625" style="312" customWidth="1"/>
    <col min="5365" max="5365" width="27.28515625" style="312" customWidth="1"/>
    <col min="5366" max="5366" width="20.7109375" style="312" customWidth="1"/>
    <col min="5367" max="5367" width="22.42578125" style="312" customWidth="1"/>
    <col min="5368" max="5368" width="21.28515625" style="312" customWidth="1"/>
    <col min="5369" max="5369" width="16" style="312" bestFit="1" customWidth="1"/>
    <col min="5370" max="5370" width="49" style="312" customWidth="1"/>
    <col min="5371" max="5614" width="11.5703125" style="312"/>
    <col min="5615" max="5615" width="1.7109375" style="312" customWidth="1"/>
    <col min="5616" max="5617" width="28.7109375" style="312" customWidth="1"/>
    <col min="5618" max="5618" width="22.85546875" style="312" bestFit="1" customWidth="1"/>
    <col min="5619" max="5620" width="40.140625" style="312" customWidth="1"/>
    <col min="5621" max="5621" width="27.28515625" style="312" customWidth="1"/>
    <col min="5622" max="5622" width="20.7109375" style="312" customWidth="1"/>
    <col min="5623" max="5623" width="22.42578125" style="312" customWidth="1"/>
    <col min="5624" max="5624" width="21.28515625" style="312" customWidth="1"/>
    <col min="5625" max="5625" width="16" style="312" bestFit="1" customWidth="1"/>
    <col min="5626" max="5626" width="49" style="312" customWidth="1"/>
    <col min="5627" max="5870" width="11.5703125" style="312"/>
    <col min="5871" max="5871" width="1.7109375" style="312" customWidth="1"/>
    <col min="5872" max="5873" width="28.7109375" style="312" customWidth="1"/>
    <col min="5874" max="5874" width="22.85546875" style="312" bestFit="1" customWidth="1"/>
    <col min="5875" max="5876" width="40.140625" style="312" customWidth="1"/>
    <col min="5877" max="5877" width="27.28515625" style="312" customWidth="1"/>
    <col min="5878" max="5878" width="20.7109375" style="312" customWidth="1"/>
    <col min="5879" max="5879" width="22.42578125" style="312" customWidth="1"/>
    <col min="5880" max="5880" width="21.28515625" style="312" customWidth="1"/>
    <col min="5881" max="5881" width="16" style="312" bestFit="1" customWidth="1"/>
    <col min="5882" max="5882" width="49" style="312" customWidth="1"/>
    <col min="5883" max="6126" width="11.5703125" style="312"/>
    <col min="6127" max="6127" width="1.7109375" style="312" customWidth="1"/>
    <col min="6128" max="6129" width="28.7109375" style="312" customWidth="1"/>
    <col min="6130" max="6130" width="22.85546875" style="312" bestFit="1" customWidth="1"/>
    <col min="6131" max="6132" width="40.140625" style="312" customWidth="1"/>
    <col min="6133" max="6133" width="27.28515625" style="312" customWidth="1"/>
    <col min="6134" max="6134" width="20.7109375" style="312" customWidth="1"/>
    <col min="6135" max="6135" width="22.42578125" style="312" customWidth="1"/>
    <col min="6136" max="6136" width="21.28515625" style="312" customWidth="1"/>
    <col min="6137" max="6137" width="16" style="312" bestFit="1" customWidth="1"/>
    <col min="6138" max="6138" width="49" style="312" customWidth="1"/>
    <col min="6139" max="6382" width="11.5703125" style="312"/>
    <col min="6383" max="6383" width="1.7109375" style="312" customWidth="1"/>
    <col min="6384" max="6385" width="28.7109375" style="312" customWidth="1"/>
    <col min="6386" max="6386" width="22.85546875" style="312" bestFit="1" customWidth="1"/>
    <col min="6387" max="6388" width="40.140625" style="312" customWidth="1"/>
    <col min="6389" max="6389" width="27.28515625" style="312" customWidth="1"/>
    <col min="6390" max="6390" width="20.7109375" style="312" customWidth="1"/>
    <col min="6391" max="6391" width="22.42578125" style="312" customWidth="1"/>
    <col min="6392" max="6392" width="21.28515625" style="312" customWidth="1"/>
    <col min="6393" max="6393" width="16" style="312" bestFit="1" customWidth="1"/>
    <col min="6394" max="6394" width="49" style="312" customWidth="1"/>
    <col min="6395" max="6638" width="11.5703125" style="312"/>
    <col min="6639" max="6639" width="1.7109375" style="312" customWidth="1"/>
    <col min="6640" max="6641" width="28.7109375" style="312" customWidth="1"/>
    <col min="6642" max="6642" width="22.85546875" style="312" bestFit="1" customWidth="1"/>
    <col min="6643" max="6644" width="40.140625" style="312" customWidth="1"/>
    <col min="6645" max="6645" width="27.28515625" style="312" customWidth="1"/>
    <col min="6646" max="6646" width="20.7109375" style="312" customWidth="1"/>
    <col min="6647" max="6647" width="22.42578125" style="312" customWidth="1"/>
    <col min="6648" max="6648" width="21.28515625" style="312" customWidth="1"/>
    <col min="6649" max="6649" width="16" style="312" bestFit="1" customWidth="1"/>
    <col min="6650" max="6650" width="49" style="312" customWidth="1"/>
    <col min="6651" max="6894" width="11.5703125" style="312"/>
    <col min="6895" max="6895" width="1.7109375" style="312" customWidth="1"/>
    <col min="6896" max="6897" width="28.7109375" style="312" customWidth="1"/>
    <col min="6898" max="6898" width="22.85546875" style="312" bestFit="1" customWidth="1"/>
    <col min="6899" max="6900" width="40.140625" style="312" customWidth="1"/>
    <col min="6901" max="6901" width="27.28515625" style="312" customWidth="1"/>
    <col min="6902" max="6902" width="20.7109375" style="312" customWidth="1"/>
    <col min="6903" max="6903" width="22.42578125" style="312" customWidth="1"/>
    <col min="6904" max="6904" width="21.28515625" style="312" customWidth="1"/>
    <col min="6905" max="6905" width="16" style="312" bestFit="1" customWidth="1"/>
    <col min="6906" max="6906" width="49" style="312" customWidth="1"/>
    <col min="6907" max="7150" width="11.5703125" style="312"/>
    <col min="7151" max="7151" width="1.7109375" style="312" customWidth="1"/>
    <col min="7152" max="7153" width="28.7109375" style="312" customWidth="1"/>
    <col min="7154" max="7154" width="22.85546875" style="312" bestFit="1" customWidth="1"/>
    <col min="7155" max="7156" width="40.140625" style="312" customWidth="1"/>
    <col min="7157" max="7157" width="27.28515625" style="312" customWidth="1"/>
    <col min="7158" max="7158" width="20.7109375" style="312" customWidth="1"/>
    <col min="7159" max="7159" width="22.42578125" style="312" customWidth="1"/>
    <col min="7160" max="7160" width="21.28515625" style="312" customWidth="1"/>
    <col min="7161" max="7161" width="16" style="312" bestFit="1" customWidth="1"/>
    <col min="7162" max="7162" width="49" style="312" customWidth="1"/>
    <col min="7163" max="7406" width="11.5703125" style="312"/>
    <col min="7407" max="7407" width="1.7109375" style="312" customWidth="1"/>
    <col min="7408" max="7409" width="28.7109375" style="312" customWidth="1"/>
    <col min="7410" max="7410" width="22.85546875" style="312" bestFit="1" customWidth="1"/>
    <col min="7411" max="7412" width="40.140625" style="312" customWidth="1"/>
    <col min="7413" max="7413" width="27.28515625" style="312" customWidth="1"/>
    <col min="7414" max="7414" width="20.7109375" style="312" customWidth="1"/>
    <col min="7415" max="7415" width="22.42578125" style="312" customWidth="1"/>
    <col min="7416" max="7416" width="21.28515625" style="312" customWidth="1"/>
    <col min="7417" max="7417" width="16" style="312" bestFit="1" customWidth="1"/>
    <col min="7418" max="7418" width="49" style="312" customWidth="1"/>
    <col min="7419" max="7662" width="11.5703125" style="312"/>
    <col min="7663" max="7663" width="1.7109375" style="312" customWidth="1"/>
    <col min="7664" max="7665" width="28.7109375" style="312" customWidth="1"/>
    <col min="7666" max="7666" width="22.85546875" style="312" bestFit="1" customWidth="1"/>
    <col min="7667" max="7668" width="40.140625" style="312" customWidth="1"/>
    <col min="7669" max="7669" width="27.28515625" style="312" customWidth="1"/>
    <col min="7670" max="7670" width="20.7109375" style="312" customWidth="1"/>
    <col min="7671" max="7671" width="22.42578125" style="312" customWidth="1"/>
    <col min="7672" max="7672" width="21.28515625" style="312" customWidth="1"/>
    <col min="7673" max="7673" width="16" style="312" bestFit="1" customWidth="1"/>
    <col min="7674" max="7674" width="49" style="312" customWidth="1"/>
    <col min="7675" max="7918" width="11.5703125" style="312"/>
    <col min="7919" max="7919" width="1.7109375" style="312" customWidth="1"/>
    <col min="7920" max="7921" width="28.7109375" style="312" customWidth="1"/>
    <col min="7922" max="7922" width="22.85546875" style="312" bestFit="1" customWidth="1"/>
    <col min="7923" max="7924" width="40.140625" style="312" customWidth="1"/>
    <col min="7925" max="7925" width="27.28515625" style="312" customWidth="1"/>
    <col min="7926" max="7926" width="20.7109375" style="312" customWidth="1"/>
    <col min="7927" max="7927" width="22.42578125" style="312" customWidth="1"/>
    <col min="7928" max="7928" width="21.28515625" style="312" customWidth="1"/>
    <col min="7929" max="7929" width="16" style="312" bestFit="1" customWidth="1"/>
    <col min="7930" max="7930" width="49" style="312" customWidth="1"/>
    <col min="7931" max="8174" width="11.5703125" style="312"/>
    <col min="8175" max="8175" width="1.7109375" style="312" customWidth="1"/>
    <col min="8176" max="8177" width="28.7109375" style="312" customWidth="1"/>
    <col min="8178" max="8178" width="22.85546875" style="312" bestFit="1" customWidth="1"/>
    <col min="8179" max="8180" width="40.140625" style="312" customWidth="1"/>
    <col min="8181" max="8181" width="27.28515625" style="312" customWidth="1"/>
    <col min="8182" max="8182" width="20.7109375" style="312" customWidth="1"/>
    <col min="8183" max="8183" width="22.42578125" style="312" customWidth="1"/>
    <col min="8184" max="8184" width="21.28515625" style="312" customWidth="1"/>
    <col min="8185" max="8185" width="16" style="312" bestFit="1" customWidth="1"/>
    <col min="8186" max="8186" width="49" style="312" customWidth="1"/>
    <col min="8187" max="8430" width="11.5703125" style="312"/>
    <col min="8431" max="8431" width="1.7109375" style="312" customWidth="1"/>
    <col min="8432" max="8433" width="28.7109375" style="312" customWidth="1"/>
    <col min="8434" max="8434" width="22.85546875" style="312" bestFit="1" customWidth="1"/>
    <col min="8435" max="8436" width="40.140625" style="312" customWidth="1"/>
    <col min="8437" max="8437" width="27.28515625" style="312" customWidth="1"/>
    <col min="8438" max="8438" width="20.7109375" style="312" customWidth="1"/>
    <col min="8439" max="8439" width="22.42578125" style="312" customWidth="1"/>
    <col min="8440" max="8440" width="21.28515625" style="312" customWidth="1"/>
    <col min="8441" max="8441" width="16" style="312" bestFit="1" customWidth="1"/>
    <col min="8442" max="8442" width="49" style="312" customWidth="1"/>
    <col min="8443" max="8686" width="11.5703125" style="312"/>
    <col min="8687" max="8687" width="1.7109375" style="312" customWidth="1"/>
    <col min="8688" max="8689" width="28.7109375" style="312" customWidth="1"/>
    <col min="8690" max="8690" width="22.85546875" style="312" bestFit="1" customWidth="1"/>
    <col min="8691" max="8692" width="40.140625" style="312" customWidth="1"/>
    <col min="8693" max="8693" width="27.28515625" style="312" customWidth="1"/>
    <col min="8694" max="8694" width="20.7109375" style="312" customWidth="1"/>
    <col min="8695" max="8695" width="22.42578125" style="312" customWidth="1"/>
    <col min="8696" max="8696" width="21.28515625" style="312" customWidth="1"/>
    <col min="8697" max="8697" width="16" style="312" bestFit="1" customWidth="1"/>
    <col min="8698" max="8698" width="49" style="312" customWidth="1"/>
    <col min="8699" max="8942" width="11.5703125" style="312"/>
    <col min="8943" max="8943" width="1.7109375" style="312" customWidth="1"/>
    <col min="8944" max="8945" width="28.7109375" style="312" customWidth="1"/>
    <col min="8946" max="8946" width="22.85546875" style="312" bestFit="1" customWidth="1"/>
    <col min="8947" max="8948" width="40.140625" style="312" customWidth="1"/>
    <col min="8949" max="8949" width="27.28515625" style="312" customWidth="1"/>
    <col min="8950" max="8950" width="20.7109375" style="312" customWidth="1"/>
    <col min="8951" max="8951" width="22.42578125" style="312" customWidth="1"/>
    <col min="8952" max="8952" width="21.28515625" style="312" customWidth="1"/>
    <col min="8953" max="8953" width="16" style="312" bestFit="1" customWidth="1"/>
    <col min="8954" max="8954" width="49" style="312" customWidth="1"/>
    <col min="8955" max="9198" width="11.5703125" style="312"/>
    <col min="9199" max="9199" width="1.7109375" style="312" customWidth="1"/>
    <col min="9200" max="9201" width="28.7109375" style="312" customWidth="1"/>
    <col min="9202" max="9202" width="22.85546875" style="312" bestFit="1" customWidth="1"/>
    <col min="9203" max="9204" width="40.140625" style="312" customWidth="1"/>
    <col min="9205" max="9205" width="27.28515625" style="312" customWidth="1"/>
    <col min="9206" max="9206" width="20.7109375" style="312" customWidth="1"/>
    <col min="9207" max="9207" width="22.42578125" style="312" customWidth="1"/>
    <col min="9208" max="9208" width="21.28515625" style="312" customWidth="1"/>
    <col min="9209" max="9209" width="16" style="312" bestFit="1" customWidth="1"/>
    <col min="9210" max="9210" width="49" style="312" customWidth="1"/>
    <col min="9211" max="9454" width="11.5703125" style="312"/>
    <col min="9455" max="9455" width="1.7109375" style="312" customWidth="1"/>
    <col min="9456" max="9457" width="28.7109375" style="312" customWidth="1"/>
    <col min="9458" max="9458" width="22.85546875" style="312" bestFit="1" customWidth="1"/>
    <col min="9459" max="9460" width="40.140625" style="312" customWidth="1"/>
    <col min="9461" max="9461" width="27.28515625" style="312" customWidth="1"/>
    <col min="9462" max="9462" width="20.7109375" style="312" customWidth="1"/>
    <col min="9463" max="9463" width="22.42578125" style="312" customWidth="1"/>
    <col min="9464" max="9464" width="21.28515625" style="312" customWidth="1"/>
    <col min="9465" max="9465" width="16" style="312" bestFit="1" customWidth="1"/>
    <col min="9466" max="9466" width="49" style="312" customWidth="1"/>
    <col min="9467" max="9710" width="11.5703125" style="312"/>
    <col min="9711" max="9711" width="1.7109375" style="312" customWidth="1"/>
    <col min="9712" max="9713" width="28.7109375" style="312" customWidth="1"/>
    <col min="9714" max="9714" width="22.85546875" style="312" bestFit="1" customWidth="1"/>
    <col min="9715" max="9716" width="40.140625" style="312" customWidth="1"/>
    <col min="9717" max="9717" width="27.28515625" style="312" customWidth="1"/>
    <col min="9718" max="9718" width="20.7109375" style="312" customWidth="1"/>
    <col min="9719" max="9719" width="22.42578125" style="312" customWidth="1"/>
    <col min="9720" max="9720" width="21.28515625" style="312" customWidth="1"/>
    <col min="9721" max="9721" width="16" style="312" bestFit="1" customWidth="1"/>
    <col min="9722" max="9722" width="49" style="312" customWidth="1"/>
    <col min="9723" max="9966" width="11.5703125" style="312"/>
    <col min="9967" max="9967" width="1.7109375" style="312" customWidth="1"/>
    <col min="9968" max="9969" width="28.7109375" style="312" customWidth="1"/>
    <col min="9970" max="9970" width="22.85546875" style="312" bestFit="1" customWidth="1"/>
    <col min="9971" max="9972" width="40.140625" style="312" customWidth="1"/>
    <col min="9973" max="9973" width="27.28515625" style="312" customWidth="1"/>
    <col min="9974" max="9974" width="20.7109375" style="312" customWidth="1"/>
    <col min="9975" max="9975" width="22.42578125" style="312" customWidth="1"/>
    <col min="9976" max="9976" width="21.28515625" style="312" customWidth="1"/>
    <col min="9977" max="9977" width="16" style="312" bestFit="1" customWidth="1"/>
    <col min="9978" max="9978" width="49" style="312" customWidth="1"/>
    <col min="9979" max="10222" width="11.5703125" style="312"/>
    <col min="10223" max="10223" width="1.7109375" style="312" customWidth="1"/>
    <col min="10224" max="10225" width="28.7109375" style="312" customWidth="1"/>
    <col min="10226" max="10226" width="22.85546875" style="312" bestFit="1" customWidth="1"/>
    <col min="10227" max="10228" width="40.140625" style="312" customWidth="1"/>
    <col min="10229" max="10229" width="27.28515625" style="312" customWidth="1"/>
    <col min="10230" max="10230" width="20.7109375" style="312" customWidth="1"/>
    <col min="10231" max="10231" width="22.42578125" style="312" customWidth="1"/>
    <col min="10232" max="10232" width="21.28515625" style="312" customWidth="1"/>
    <col min="10233" max="10233" width="16" style="312" bestFit="1" customWidth="1"/>
    <col min="10234" max="10234" width="49" style="312" customWidth="1"/>
    <col min="10235" max="10478" width="11.5703125" style="312"/>
    <col min="10479" max="10479" width="1.7109375" style="312" customWidth="1"/>
    <col min="10480" max="10481" width="28.7109375" style="312" customWidth="1"/>
    <col min="10482" max="10482" width="22.85546875" style="312" bestFit="1" customWidth="1"/>
    <col min="10483" max="10484" width="40.140625" style="312" customWidth="1"/>
    <col min="10485" max="10485" width="27.28515625" style="312" customWidth="1"/>
    <col min="10486" max="10486" width="20.7109375" style="312" customWidth="1"/>
    <col min="10487" max="10487" width="22.42578125" style="312" customWidth="1"/>
    <col min="10488" max="10488" width="21.28515625" style="312" customWidth="1"/>
    <col min="10489" max="10489" width="16" style="312" bestFit="1" customWidth="1"/>
    <col min="10490" max="10490" width="49" style="312" customWidth="1"/>
    <col min="10491" max="10734" width="11.5703125" style="312"/>
    <col min="10735" max="10735" width="1.7109375" style="312" customWidth="1"/>
    <col min="10736" max="10737" width="28.7109375" style="312" customWidth="1"/>
    <col min="10738" max="10738" width="22.85546875" style="312" bestFit="1" customWidth="1"/>
    <col min="10739" max="10740" width="40.140625" style="312" customWidth="1"/>
    <col min="10741" max="10741" width="27.28515625" style="312" customWidth="1"/>
    <col min="10742" max="10742" width="20.7109375" style="312" customWidth="1"/>
    <col min="10743" max="10743" width="22.42578125" style="312" customWidth="1"/>
    <col min="10744" max="10744" width="21.28515625" style="312" customWidth="1"/>
    <col min="10745" max="10745" width="16" style="312" bestFit="1" customWidth="1"/>
    <col min="10746" max="10746" width="49" style="312" customWidth="1"/>
    <col min="10747" max="10990" width="11.5703125" style="312"/>
    <col min="10991" max="10991" width="1.7109375" style="312" customWidth="1"/>
    <col min="10992" max="10993" width="28.7109375" style="312" customWidth="1"/>
    <col min="10994" max="10994" width="22.85546875" style="312" bestFit="1" customWidth="1"/>
    <col min="10995" max="10996" width="40.140625" style="312" customWidth="1"/>
    <col min="10997" max="10997" width="27.28515625" style="312" customWidth="1"/>
    <col min="10998" max="10998" width="20.7109375" style="312" customWidth="1"/>
    <col min="10999" max="10999" width="22.42578125" style="312" customWidth="1"/>
    <col min="11000" max="11000" width="21.28515625" style="312" customWidth="1"/>
    <col min="11001" max="11001" width="16" style="312" bestFit="1" customWidth="1"/>
    <col min="11002" max="11002" width="49" style="312" customWidth="1"/>
    <col min="11003" max="11246" width="11.5703125" style="312"/>
    <col min="11247" max="11247" width="1.7109375" style="312" customWidth="1"/>
    <col min="11248" max="11249" width="28.7109375" style="312" customWidth="1"/>
    <col min="11250" max="11250" width="22.85546875" style="312" bestFit="1" customWidth="1"/>
    <col min="11251" max="11252" width="40.140625" style="312" customWidth="1"/>
    <col min="11253" max="11253" width="27.28515625" style="312" customWidth="1"/>
    <col min="11254" max="11254" width="20.7109375" style="312" customWidth="1"/>
    <col min="11255" max="11255" width="22.42578125" style="312" customWidth="1"/>
    <col min="11256" max="11256" width="21.28515625" style="312" customWidth="1"/>
    <col min="11257" max="11257" width="16" style="312" bestFit="1" customWidth="1"/>
    <col min="11258" max="11258" width="49" style="312" customWidth="1"/>
    <col min="11259" max="11502" width="11.5703125" style="312"/>
    <col min="11503" max="11503" width="1.7109375" style="312" customWidth="1"/>
    <col min="11504" max="11505" width="28.7109375" style="312" customWidth="1"/>
    <col min="11506" max="11506" width="22.85546875" style="312" bestFit="1" customWidth="1"/>
    <col min="11507" max="11508" width="40.140625" style="312" customWidth="1"/>
    <col min="11509" max="11509" width="27.28515625" style="312" customWidth="1"/>
    <col min="11510" max="11510" width="20.7109375" style="312" customWidth="1"/>
    <col min="11511" max="11511" width="22.42578125" style="312" customWidth="1"/>
    <col min="11512" max="11512" width="21.28515625" style="312" customWidth="1"/>
    <col min="11513" max="11513" width="16" style="312" bestFit="1" customWidth="1"/>
    <col min="11514" max="11514" width="49" style="312" customWidth="1"/>
    <col min="11515" max="11758" width="11.5703125" style="312"/>
    <col min="11759" max="11759" width="1.7109375" style="312" customWidth="1"/>
    <col min="11760" max="11761" width="28.7109375" style="312" customWidth="1"/>
    <col min="11762" max="11762" width="22.85546875" style="312" bestFit="1" customWidth="1"/>
    <col min="11763" max="11764" width="40.140625" style="312" customWidth="1"/>
    <col min="11765" max="11765" width="27.28515625" style="312" customWidth="1"/>
    <col min="11766" max="11766" width="20.7109375" style="312" customWidth="1"/>
    <col min="11767" max="11767" width="22.42578125" style="312" customWidth="1"/>
    <col min="11768" max="11768" width="21.28515625" style="312" customWidth="1"/>
    <col min="11769" max="11769" width="16" style="312" bestFit="1" customWidth="1"/>
    <col min="11770" max="11770" width="49" style="312" customWidth="1"/>
    <col min="11771" max="12014" width="11.5703125" style="312"/>
    <col min="12015" max="12015" width="1.7109375" style="312" customWidth="1"/>
    <col min="12016" max="12017" width="28.7109375" style="312" customWidth="1"/>
    <col min="12018" max="12018" width="22.85546875" style="312" bestFit="1" customWidth="1"/>
    <col min="12019" max="12020" width="40.140625" style="312" customWidth="1"/>
    <col min="12021" max="12021" width="27.28515625" style="312" customWidth="1"/>
    <col min="12022" max="12022" width="20.7109375" style="312" customWidth="1"/>
    <col min="12023" max="12023" width="22.42578125" style="312" customWidth="1"/>
    <col min="12024" max="12024" width="21.28515625" style="312" customWidth="1"/>
    <col min="12025" max="12025" width="16" style="312" bestFit="1" customWidth="1"/>
    <col min="12026" max="12026" width="49" style="312" customWidth="1"/>
    <col min="12027" max="12270" width="11.5703125" style="312"/>
    <col min="12271" max="12271" width="1.7109375" style="312" customWidth="1"/>
    <col min="12272" max="12273" width="28.7109375" style="312" customWidth="1"/>
    <col min="12274" max="12274" width="22.85546875" style="312" bestFit="1" customWidth="1"/>
    <col min="12275" max="12276" width="40.140625" style="312" customWidth="1"/>
    <col min="12277" max="12277" width="27.28515625" style="312" customWidth="1"/>
    <col min="12278" max="12278" width="20.7109375" style="312" customWidth="1"/>
    <col min="12279" max="12279" width="22.42578125" style="312" customWidth="1"/>
    <col min="12280" max="12280" width="21.28515625" style="312" customWidth="1"/>
    <col min="12281" max="12281" width="16" style="312" bestFit="1" customWidth="1"/>
    <col min="12282" max="12282" width="49" style="312" customWidth="1"/>
    <col min="12283" max="12526" width="11.5703125" style="312"/>
    <col min="12527" max="12527" width="1.7109375" style="312" customWidth="1"/>
    <col min="12528" max="12529" width="28.7109375" style="312" customWidth="1"/>
    <col min="12530" max="12530" width="22.85546875" style="312" bestFit="1" customWidth="1"/>
    <col min="12531" max="12532" width="40.140625" style="312" customWidth="1"/>
    <col min="12533" max="12533" width="27.28515625" style="312" customWidth="1"/>
    <col min="12534" max="12534" width="20.7109375" style="312" customWidth="1"/>
    <col min="12535" max="12535" width="22.42578125" style="312" customWidth="1"/>
    <col min="12536" max="12536" width="21.28515625" style="312" customWidth="1"/>
    <col min="12537" max="12537" width="16" style="312" bestFit="1" customWidth="1"/>
    <col min="12538" max="12538" width="49" style="312" customWidth="1"/>
    <col min="12539" max="12782" width="11.5703125" style="312"/>
    <col min="12783" max="12783" width="1.7109375" style="312" customWidth="1"/>
    <col min="12784" max="12785" width="28.7109375" style="312" customWidth="1"/>
    <col min="12786" max="12786" width="22.85546875" style="312" bestFit="1" customWidth="1"/>
    <col min="12787" max="12788" width="40.140625" style="312" customWidth="1"/>
    <col min="12789" max="12789" width="27.28515625" style="312" customWidth="1"/>
    <col min="12790" max="12790" width="20.7109375" style="312" customWidth="1"/>
    <col min="12791" max="12791" width="22.42578125" style="312" customWidth="1"/>
    <col min="12792" max="12792" width="21.28515625" style="312" customWidth="1"/>
    <col min="12793" max="12793" width="16" style="312" bestFit="1" customWidth="1"/>
    <col min="12794" max="12794" width="49" style="312" customWidth="1"/>
    <col min="12795" max="13038" width="11.5703125" style="312"/>
    <col min="13039" max="13039" width="1.7109375" style="312" customWidth="1"/>
    <col min="13040" max="13041" width="28.7109375" style="312" customWidth="1"/>
    <col min="13042" max="13042" width="22.85546875" style="312" bestFit="1" customWidth="1"/>
    <col min="13043" max="13044" width="40.140625" style="312" customWidth="1"/>
    <col min="13045" max="13045" width="27.28515625" style="312" customWidth="1"/>
    <col min="13046" max="13046" width="20.7109375" style="312" customWidth="1"/>
    <col min="13047" max="13047" width="22.42578125" style="312" customWidth="1"/>
    <col min="13048" max="13048" width="21.28515625" style="312" customWidth="1"/>
    <col min="13049" max="13049" width="16" style="312" bestFit="1" customWidth="1"/>
    <col min="13050" max="13050" width="49" style="312" customWidth="1"/>
    <col min="13051" max="13294" width="11.5703125" style="312"/>
    <col min="13295" max="13295" width="1.7109375" style="312" customWidth="1"/>
    <col min="13296" max="13297" width="28.7109375" style="312" customWidth="1"/>
    <col min="13298" max="13298" width="22.85546875" style="312" bestFit="1" customWidth="1"/>
    <col min="13299" max="13300" width="40.140625" style="312" customWidth="1"/>
    <col min="13301" max="13301" width="27.28515625" style="312" customWidth="1"/>
    <col min="13302" max="13302" width="20.7109375" style="312" customWidth="1"/>
    <col min="13303" max="13303" width="22.42578125" style="312" customWidth="1"/>
    <col min="13304" max="13304" width="21.28515625" style="312" customWidth="1"/>
    <col min="13305" max="13305" width="16" style="312" bestFit="1" customWidth="1"/>
    <col min="13306" max="13306" width="49" style="312" customWidth="1"/>
    <col min="13307" max="13550" width="11.5703125" style="312"/>
    <col min="13551" max="13551" width="1.7109375" style="312" customWidth="1"/>
    <col min="13552" max="13553" width="28.7109375" style="312" customWidth="1"/>
    <col min="13554" max="13554" width="22.85546875" style="312" bestFit="1" customWidth="1"/>
    <col min="13555" max="13556" width="40.140625" style="312" customWidth="1"/>
    <col min="13557" max="13557" width="27.28515625" style="312" customWidth="1"/>
    <col min="13558" max="13558" width="20.7109375" style="312" customWidth="1"/>
    <col min="13559" max="13559" width="22.42578125" style="312" customWidth="1"/>
    <col min="13560" max="13560" width="21.28515625" style="312" customWidth="1"/>
    <col min="13561" max="13561" width="16" style="312" bestFit="1" customWidth="1"/>
    <col min="13562" max="13562" width="49" style="312" customWidth="1"/>
    <col min="13563" max="13806" width="11.5703125" style="312"/>
    <col min="13807" max="13807" width="1.7109375" style="312" customWidth="1"/>
    <col min="13808" max="13809" width="28.7109375" style="312" customWidth="1"/>
    <col min="13810" max="13810" width="22.85546875" style="312" bestFit="1" customWidth="1"/>
    <col min="13811" max="13812" width="40.140625" style="312" customWidth="1"/>
    <col min="13813" max="13813" width="27.28515625" style="312" customWidth="1"/>
    <col min="13814" max="13814" width="20.7109375" style="312" customWidth="1"/>
    <col min="13815" max="13815" width="22.42578125" style="312" customWidth="1"/>
    <col min="13816" max="13816" width="21.28515625" style="312" customWidth="1"/>
    <col min="13817" max="13817" width="16" style="312" bestFit="1" customWidth="1"/>
    <col min="13818" max="13818" width="49" style="312" customWidth="1"/>
    <col min="13819" max="14062" width="11.5703125" style="312"/>
    <col min="14063" max="14063" width="1.7109375" style="312" customWidth="1"/>
    <col min="14064" max="14065" width="28.7109375" style="312" customWidth="1"/>
    <col min="14066" max="14066" width="22.85546875" style="312" bestFit="1" customWidth="1"/>
    <col min="14067" max="14068" width="40.140625" style="312" customWidth="1"/>
    <col min="14069" max="14069" width="27.28515625" style="312" customWidth="1"/>
    <col min="14070" max="14070" width="20.7109375" style="312" customWidth="1"/>
    <col min="14071" max="14071" width="22.42578125" style="312" customWidth="1"/>
    <col min="14072" max="14072" width="21.28515625" style="312" customWidth="1"/>
    <col min="14073" max="14073" width="16" style="312" bestFit="1" customWidth="1"/>
    <col min="14074" max="14074" width="49" style="312" customWidth="1"/>
    <col min="14075" max="14318" width="11.5703125" style="312"/>
    <col min="14319" max="14319" width="1.7109375" style="312" customWidth="1"/>
    <col min="14320" max="14321" width="28.7109375" style="312" customWidth="1"/>
    <col min="14322" max="14322" width="22.85546875" style="312" bestFit="1" customWidth="1"/>
    <col min="14323" max="14324" width="40.140625" style="312" customWidth="1"/>
    <col min="14325" max="14325" width="27.28515625" style="312" customWidth="1"/>
    <col min="14326" max="14326" width="20.7109375" style="312" customWidth="1"/>
    <col min="14327" max="14327" width="22.42578125" style="312" customWidth="1"/>
    <col min="14328" max="14328" width="21.28515625" style="312" customWidth="1"/>
    <col min="14329" max="14329" width="16" style="312" bestFit="1" customWidth="1"/>
    <col min="14330" max="14330" width="49" style="312" customWidth="1"/>
    <col min="14331" max="14574" width="11.5703125" style="312"/>
    <col min="14575" max="14575" width="1.7109375" style="312" customWidth="1"/>
    <col min="14576" max="14577" width="28.7109375" style="312" customWidth="1"/>
    <col min="14578" max="14578" width="22.85546875" style="312" bestFit="1" customWidth="1"/>
    <col min="14579" max="14580" width="40.140625" style="312" customWidth="1"/>
    <col min="14581" max="14581" width="27.28515625" style="312" customWidth="1"/>
    <col min="14582" max="14582" width="20.7109375" style="312" customWidth="1"/>
    <col min="14583" max="14583" width="22.42578125" style="312" customWidth="1"/>
    <col min="14584" max="14584" width="21.28515625" style="312" customWidth="1"/>
    <col min="14585" max="14585" width="16" style="312" bestFit="1" customWidth="1"/>
    <col min="14586" max="14586" width="49" style="312" customWidth="1"/>
    <col min="14587" max="14830" width="11.5703125" style="312"/>
    <col min="14831" max="14831" width="1.7109375" style="312" customWidth="1"/>
    <col min="14832" max="14833" width="28.7109375" style="312" customWidth="1"/>
    <col min="14834" max="14834" width="22.85546875" style="312" bestFit="1" customWidth="1"/>
    <col min="14835" max="14836" width="40.140625" style="312" customWidth="1"/>
    <col min="14837" max="14837" width="27.28515625" style="312" customWidth="1"/>
    <col min="14838" max="14838" width="20.7109375" style="312" customWidth="1"/>
    <col min="14839" max="14839" width="22.42578125" style="312" customWidth="1"/>
    <col min="14840" max="14840" width="21.28515625" style="312" customWidth="1"/>
    <col min="14841" max="14841" width="16" style="312" bestFit="1" customWidth="1"/>
    <col min="14842" max="14842" width="49" style="312" customWidth="1"/>
    <col min="14843" max="15086" width="11.5703125" style="312"/>
    <col min="15087" max="15087" width="1.7109375" style="312" customWidth="1"/>
    <col min="15088" max="15089" width="28.7109375" style="312" customWidth="1"/>
    <col min="15090" max="15090" width="22.85546875" style="312" bestFit="1" customWidth="1"/>
    <col min="15091" max="15092" width="40.140625" style="312" customWidth="1"/>
    <col min="15093" max="15093" width="27.28515625" style="312" customWidth="1"/>
    <col min="15094" max="15094" width="20.7109375" style="312" customWidth="1"/>
    <col min="15095" max="15095" width="22.42578125" style="312" customWidth="1"/>
    <col min="15096" max="15096" width="21.28515625" style="312" customWidth="1"/>
    <col min="15097" max="15097" width="16" style="312" bestFit="1" customWidth="1"/>
    <col min="15098" max="15098" width="49" style="312" customWidth="1"/>
    <col min="15099" max="15342" width="11.5703125" style="312"/>
    <col min="15343" max="15343" width="1.7109375" style="312" customWidth="1"/>
    <col min="15344" max="15345" width="28.7109375" style="312" customWidth="1"/>
    <col min="15346" max="15346" width="22.85546875" style="312" bestFit="1" customWidth="1"/>
    <col min="15347" max="15348" width="40.140625" style="312" customWidth="1"/>
    <col min="15349" max="15349" width="27.28515625" style="312" customWidth="1"/>
    <col min="15350" max="15350" width="20.7109375" style="312" customWidth="1"/>
    <col min="15351" max="15351" width="22.42578125" style="312" customWidth="1"/>
    <col min="15352" max="15352" width="21.28515625" style="312" customWidth="1"/>
    <col min="15353" max="15353" width="16" style="312" bestFit="1" customWidth="1"/>
    <col min="15354" max="15354" width="49" style="312" customWidth="1"/>
    <col min="15355" max="15598" width="11.5703125" style="312"/>
    <col min="15599" max="15599" width="1.7109375" style="312" customWidth="1"/>
    <col min="15600" max="15601" width="28.7109375" style="312" customWidth="1"/>
    <col min="15602" max="15602" width="22.85546875" style="312" bestFit="1" customWidth="1"/>
    <col min="15603" max="15604" width="40.140625" style="312" customWidth="1"/>
    <col min="15605" max="15605" width="27.28515625" style="312" customWidth="1"/>
    <col min="15606" max="15606" width="20.7109375" style="312" customWidth="1"/>
    <col min="15607" max="15607" width="22.42578125" style="312" customWidth="1"/>
    <col min="15608" max="15608" width="21.28515625" style="312" customWidth="1"/>
    <col min="15609" max="15609" width="16" style="312" bestFit="1" customWidth="1"/>
    <col min="15610" max="15610" width="49" style="312" customWidth="1"/>
    <col min="15611" max="15854" width="11.5703125" style="312"/>
    <col min="15855" max="15855" width="1.7109375" style="312" customWidth="1"/>
    <col min="15856" max="15857" width="28.7109375" style="312" customWidth="1"/>
    <col min="15858" max="15858" width="22.85546875" style="312" bestFit="1" customWidth="1"/>
    <col min="15859" max="15860" width="40.140625" style="312" customWidth="1"/>
    <col min="15861" max="15861" width="27.28515625" style="312" customWidth="1"/>
    <col min="15862" max="15862" width="20.7109375" style="312" customWidth="1"/>
    <col min="15863" max="15863" width="22.42578125" style="312" customWidth="1"/>
    <col min="15864" max="15864" width="21.28515625" style="312" customWidth="1"/>
    <col min="15865" max="15865" width="16" style="312" bestFit="1" customWidth="1"/>
    <col min="15866" max="15866" width="49" style="312" customWidth="1"/>
    <col min="15867" max="16110" width="11.5703125" style="312"/>
    <col min="16111" max="16111" width="1.7109375" style="312" customWidth="1"/>
    <col min="16112" max="16113" width="28.7109375" style="312" customWidth="1"/>
    <col min="16114" max="16114" width="22.85546875" style="312" bestFit="1" customWidth="1"/>
    <col min="16115" max="16116" width="40.140625" style="312" customWidth="1"/>
    <col min="16117" max="16117" width="27.28515625" style="312" customWidth="1"/>
    <col min="16118" max="16118" width="20.7109375" style="312" customWidth="1"/>
    <col min="16119" max="16119" width="22.42578125" style="312" customWidth="1"/>
    <col min="16120" max="16120" width="21.28515625" style="312" customWidth="1"/>
    <col min="16121" max="16121" width="16" style="312" bestFit="1" customWidth="1"/>
    <col min="16122" max="16122" width="49" style="312" customWidth="1"/>
    <col min="16123" max="16384" width="11.5703125" style="312"/>
  </cols>
  <sheetData>
    <row r="2" spans="1:25" ht="66.75" customHeight="1" x14ac:dyDescent="0.25">
      <c r="A2" s="487" t="s">
        <v>618</v>
      </c>
      <c r="B2" s="487"/>
      <c r="C2" s="316" t="s">
        <v>618</v>
      </c>
      <c r="D2" s="316"/>
      <c r="E2" s="316"/>
      <c r="F2" s="316"/>
      <c r="G2" s="316"/>
      <c r="H2" s="316"/>
      <c r="I2" s="316"/>
      <c r="J2" s="316"/>
      <c r="K2" s="316"/>
      <c r="L2" s="316"/>
      <c r="M2" s="316"/>
    </row>
    <row r="3" spans="1:25" ht="15.75" thickBot="1" x14ac:dyDescent="0.3">
      <c r="B3" s="863"/>
      <c r="C3" s="125"/>
      <c r="D3" s="125"/>
      <c r="E3" s="125"/>
      <c r="F3" s="125"/>
      <c r="G3" s="125"/>
      <c r="H3" s="125"/>
      <c r="I3" s="125"/>
      <c r="J3" s="125"/>
      <c r="K3" s="125"/>
      <c r="L3" s="125"/>
      <c r="M3" s="125"/>
    </row>
    <row r="4" spans="1:25" s="54" customFormat="1" ht="36" customHeight="1" thickBot="1" x14ac:dyDescent="0.3">
      <c r="B4" s="864" t="s">
        <v>1</v>
      </c>
      <c r="C4" s="318" t="s">
        <v>5</v>
      </c>
      <c r="D4" s="317" t="s">
        <v>2</v>
      </c>
      <c r="E4" s="317" t="s">
        <v>6</v>
      </c>
      <c r="F4" s="319" t="s">
        <v>3</v>
      </c>
      <c r="G4" s="317" t="s">
        <v>8</v>
      </c>
      <c r="H4" s="320" t="s">
        <v>9</v>
      </c>
      <c r="I4" s="321"/>
      <c r="J4" s="321"/>
      <c r="K4" s="321"/>
      <c r="L4" s="321"/>
      <c r="M4" s="322"/>
      <c r="N4" s="867" t="s">
        <v>111</v>
      </c>
      <c r="O4" s="868"/>
      <c r="P4" s="868"/>
      <c r="Q4" s="867" t="s">
        <v>987</v>
      </c>
      <c r="R4" s="868"/>
      <c r="S4" s="868"/>
      <c r="T4" s="867" t="s">
        <v>1053</v>
      </c>
      <c r="U4" s="868"/>
      <c r="V4" s="868"/>
      <c r="W4" s="871" t="s">
        <v>1448</v>
      </c>
      <c r="X4" s="871"/>
      <c r="Y4" s="871"/>
    </row>
    <row r="5" spans="1:25" ht="15.75" customHeight="1" thickBot="1" x14ac:dyDescent="0.3">
      <c r="B5" s="864"/>
      <c r="C5" s="323"/>
      <c r="D5" s="317"/>
      <c r="E5" s="317"/>
      <c r="F5" s="324"/>
      <c r="G5" s="317"/>
      <c r="H5" s="325"/>
      <c r="I5" s="326"/>
      <c r="J5" s="326"/>
      <c r="K5" s="326"/>
      <c r="L5" s="326"/>
      <c r="M5" s="327"/>
      <c r="N5" s="869"/>
      <c r="O5" s="870"/>
      <c r="P5" s="870"/>
      <c r="Q5" s="869"/>
      <c r="R5" s="870"/>
      <c r="S5" s="870"/>
      <c r="T5" s="869"/>
      <c r="U5" s="870"/>
      <c r="V5" s="870"/>
      <c r="W5" s="871"/>
      <c r="X5" s="871"/>
      <c r="Y5" s="871"/>
    </row>
    <row r="6" spans="1:25" ht="52.5" customHeight="1" thickBot="1" x14ac:dyDescent="0.3">
      <c r="B6" s="865"/>
      <c r="C6" s="323"/>
      <c r="D6" s="318"/>
      <c r="E6" s="318"/>
      <c r="F6" s="328" t="s">
        <v>7</v>
      </c>
      <c r="G6" s="329" t="s">
        <v>4</v>
      </c>
      <c r="H6" s="329" t="s">
        <v>10</v>
      </c>
      <c r="I6" s="329" t="s">
        <v>20</v>
      </c>
      <c r="J6" s="329" t="s">
        <v>21</v>
      </c>
      <c r="K6" s="329" t="s">
        <v>22</v>
      </c>
      <c r="L6" s="405" t="s">
        <v>11</v>
      </c>
      <c r="M6" s="405" t="s">
        <v>12</v>
      </c>
      <c r="N6" s="801" t="s">
        <v>368</v>
      </c>
      <c r="O6" s="802" t="s">
        <v>369</v>
      </c>
      <c r="P6" s="803" t="s">
        <v>370</v>
      </c>
      <c r="Q6" s="801" t="s">
        <v>368</v>
      </c>
      <c r="R6" s="802" t="s">
        <v>369</v>
      </c>
      <c r="S6" s="803" t="s">
        <v>370</v>
      </c>
      <c r="T6" s="801" t="s">
        <v>368</v>
      </c>
      <c r="U6" s="802" t="s">
        <v>369</v>
      </c>
      <c r="V6" s="803" t="s">
        <v>370</v>
      </c>
      <c r="W6" s="801" t="s">
        <v>368</v>
      </c>
      <c r="X6" s="802" t="s">
        <v>369</v>
      </c>
      <c r="Y6" s="803" t="s">
        <v>370</v>
      </c>
    </row>
    <row r="7" spans="1:25" ht="205.5" customHeight="1" thickBot="1" x14ac:dyDescent="0.3">
      <c r="B7" s="857" t="s">
        <v>619</v>
      </c>
      <c r="C7" s="275" t="s">
        <v>620</v>
      </c>
      <c r="D7" s="111" t="s">
        <v>621</v>
      </c>
      <c r="E7" s="112">
        <v>500000000</v>
      </c>
      <c r="F7" s="111" t="s">
        <v>0</v>
      </c>
      <c r="G7" s="111" t="s">
        <v>19</v>
      </c>
      <c r="H7" s="113" t="s">
        <v>501</v>
      </c>
      <c r="I7" s="113" t="s">
        <v>501</v>
      </c>
      <c r="J7" s="111" t="s">
        <v>204</v>
      </c>
      <c r="K7" s="111" t="s">
        <v>502</v>
      </c>
      <c r="L7" s="111" t="s">
        <v>502</v>
      </c>
      <c r="M7" s="114" t="s">
        <v>520</v>
      </c>
      <c r="N7" s="114" t="s">
        <v>0</v>
      </c>
      <c r="O7" s="115" t="s">
        <v>622</v>
      </c>
      <c r="P7" s="115" t="s">
        <v>623</v>
      </c>
      <c r="Q7" s="169" t="s">
        <v>19</v>
      </c>
      <c r="R7" s="115" t="s">
        <v>988</v>
      </c>
      <c r="S7" s="115"/>
      <c r="T7" s="205" t="s">
        <v>19</v>
      </c>
      <c r="U7" s="184" t="s">
        <v>1224</v>
      </c>
      <c r="V7" s="277" t="s">
        <v>1225</v>
      </c>
      <c r="W7" s="284" t="s">
        <v>19</v>
      </c>
      <c r="X7" s="285" t="s">
        <v>1449</v>
      </c>
      <c r="Y7" s="277"/>
    </row>
    <row r="8" spans="1:25" ht="15" customHeight="1" thickBot="1" x14ac:dyDescent="0.3">
      <c r="B8" s="858"/>
      <c r="C8" s="276"/>
      <c r="D8" s="116"/>
      <c r="E8" s="117">
        <v>200000000</v>
      </c>
      <c r="F8" s="116" t="s">
        <v>0</v>
      </c>
      <c r="G8" s="116" t="s">
        <v>19</v>
      </c>
      <c r="H8" s="118" t="s">
        <v>510</v>
      </c>
      <c r="I8" s="118" t="s">
        <v>502</v>
      </c>
      <c r="J8" s="116" t="s">
        <v>204</v>
      </c>
      <c r="K8" s="116" t="s">
        <v>488</v>
      </c>
      <c r="L8" s="116" t="s">
        <v>488</v>
      </c>
      <c r="M8" s="119" t="s">
        <v>520</v>
      </c>
      <c r="N8" s="119" t="s">
        <v>19</v>
      </c>
      <c r="O8" s="119" t="s">
        <v>624</v>
      </c>
      <c r="P8" s="119"/>
      <c r="Q8" s="170" t="s">
        <v>19</v>
      </c>
      <c r="R8" s="264" t="s">
        <v>989</v>
      </c>
      <c r="S8" s="119"/>
      <c r="T8" s="119"/>
      <c r="U8" s="119"/>
      <c r="V8" s="270"/>
      <c r="W8" s="278"/>
      <c r="X8" s="285"/>
      <c r="Y8" s="270"/>
    </row>
    <row r="9" spans="1:25" ht="15.75" thickBot="1" x14ac:dyDescent="0.3">
      <c r="B9" s="858"/>
      <c r="C9" s="276"/>
      <c r="D9" s="116"/>
      <c r="E9" s="117">
        <v>200000000</v>
      </c>
      <c r="F9" s="116" t="s">
        <v>0</v>
      </c>
      <c r="G9" s="116" t="s">
        <v>19</v>
      </c>
      <c r="H9" s="118" t="s">
        <v>502</v>
      </c>
      <c r="I9" s="118" t="s">
        <v>488</v>
      </c>
      <c r="J9" s="116" t="s">
        <v>204</v>
      </c>
      <c r="K9" s="116" t="s">
        <v>484</v>
      </c>
      <c r="L9" s="116" t="s">
        <v>484</v>
      </c>
      <c r="M9" s="119" t="s">
        <v>520</v>
      </c>
      <c r="N9" s="119"/>
      <c r="O9" s="119"/>
      <c r="P9" s="119"/>
      <c r="Q9" s="170" t="s">
        <v>19</v>
      </c>
      <c r="R9" s="266"/>
      <c r="S9" s="119"/>
      <c r="T9" s="119"/>
      <c r="U9" s="119"/>
      <c r="V9" s="270"/>
      <c r="W9" s="278"/>
      <c r="X9" s="285"/>
      <c r="Y9" s="270"/>
    </row>
    <row r="10" spans="1:25" ht="15" customHeight="1" thickBot="1" x14ac:dyDescent="0.3">
      <c r="B10" s="858"/>
      <c r="C10" s="276"/>
      <c r="D10" s="116"/>
      <c r="E10" s="117">
        <v>200000000</v>
      </c>
      <c r="F10" s="116" t="s">
        <v>0</v>
      </c>
      <c r="G10" s="116" t="s">
        <v>19</v>
      </c>
      <c r="H10" s="118" t="s">
        <v>488</v>
      </c>
      <c r="I10" s="118" t="s">
        <v>625</v>
      </c>
      <c r="J10" s="116" t="s">
        <v>204</v>
      </c>
      <c r="K10" s="116" t="s">
        <v>480</v>
      </c>
      <c r="L10" s="116" t="s">
        <v>480</v>
      </c>
      <c r="M10" s="119" t="s">
        <v>520</v>
      </c>
      <c r="N10" s="119"/>
      <c r="O10" s="119"/>
      <c r="P10" s="119"/>
      <c r="Q10" s="170"/>
      <c r="R10" s="263"/>
      <c r="S10" s="119"/>
      <c r="T10" s="119"/>
      <c r="U10" s="119"/>
      <c r="V10" s="270"/>
      <c r="W10" s="278"/>
      <c r="X10" s="285"/>
      <c r="Y10" s="270"/>
    </row>
    <row r="11" spans="1:25" ht="15" customHeight="1" thickBot="1" x14ac:dyDescent="0.3">
      <c r="B11" s="858"/>
      <c r="C11" s="276"/>
      <c r="D11" s="116"/>
      <c r="E11" s="117">
        <v>150000000</v>
      </c>
      <c r="F11" s="116" t="s">
        <v>0</v>
      </c>
      <c r="G11" s="116" t="s">
        <v>19</v>
      </c>
      <c r="H11" s="118" t="s">
        <v>625</v>
      </c>
      <c r="I11" s="118" t="s">
        <v>626</v>
      </c>
      <c r="J11" s="116" t="s">
        <v>204</v>
      </c>
      <c r="K11" s="116" t="s">
        <v>503</v>
      </c>
      <c r="L11" s="116" t="s">
        <v>503</v>
      </c>
      <c r="M11" s="119" t="s">
        <v>520</v>
      </c>
      <c r="N11" s="119"/>
      <c r="O11" s="119"/>
      <c r="P11" s="119"/>
      <c r="Q11" s="170"/>
      <c r="R11" s="119"/>
      <c r="S11" s="119"/>
      <c r="T11" s="119"/>
      <c r="U11" s="119"/>
      <c r="V11" s="270"/>
      <c r="W11" s="278"/>
      <c r="X11" s="285"/>
      <c r="Y11" s="270"/>
    </row>
    <row r="12" spans="1:25" ht="15" customHeight="1" thickBot="1" x14ac:dyDescent="0.3">
      <c r="B12" s="858"/>
      <c r="C12" s="276"/>
      <c r="D12" s="116"/>
      <c r="E12" s="117">
        <v>194200000</v>
      </c>
      <c r="F12" s="116" t="s">
        <v>0</v>
      </c>
      <c r="G12" s="116" t="s">
        <v>19</v>
      </c>
      <c r="H12" s="118" t="s">
        <v>626</v>
      </c>
      <c r="I12" s="118" t="s">
        <v>627</v>
      </c>
      <c r="J12" s="116" t="s">
        <v>204</v>
      </c>
      <c r="K12" s="116" t="s">
        <v>628</v>
      </c>
      <c r="L12" s="116" t="s">
        <v>628</v>
      </c>
      <c r="M12" s="119" t="s">
        <v>520</v>
      </c>
      <c r="N12" s="119"/>
      <c r="O12" s="119"/>
      <c r="P12" s="119"/>
      <c r="Q12" s="170"/>
      <c r="R12" s="119"/>
      <c r="S12" s="119"/>
      <c r="T12" s="119"/>
      <c r="U12" s="119"/>
      <c r="V12" s="265"/>
      <c r="W12" s="278"/>
      <c r="X12" s="285"/>
      <c r="Y12" s="270"/>
    </row>
    <row r="13" spans="1:25" x14ac:dyDescent="0.25">
      <c r="B13" s="858"/>
      <c r="C13" s="276"/>
      <c r="D13" s="116"/>
      <c r="E13" s="117">
        <v>150000000</v>
      </c>
      <c r="F13" s="116" t="s">
        <v>0</v>
      </c>
      <c r="G13" s="116" t="s">
        <v>19</v>
      </c>
      <c r="H13" s="118" t="s">
        <v>627</v>
      </c>
      <c r="I13" s="118" t="s">
        <v>628</v>
      </c>
      <c r="J13" s="116" t="s">
        <v>204</v>
      </c>
      <c r="K13" s="116" t="s">
        <v>511</v>
      </c>
      <c r="L13" s="116" t="s">
        <v>511</v>
      </c>
      <c r="M13" s="119" t="s">
        <v>520</v>
      </c>
      <c r="N13" s="119"/>
      <c r="O13" s="119"/>
      <c r="P13" s="119"/>
      <c r="Q13" s="170"/>
      <c r="R13" s="119"/>
      <c r="S13" s="119"/>
      <c r="T13" s="170"/>
      <c r="U13" s="119"/>
      <c r="V13" s="119"/>
      <c r="W13" s="278"/>
      <c r="X13" s="286"/>
      <c r="Y13" s="270"/>
    </row>
    <row r="14" spans="1:25" ht="150.75" thickBot="1" x14ac:dyDescent="0.3">
      <c r="B14" s="858"/>
      <c r="C14" s="276"/>
      <c r="D14" s="116"/>
      <c r="E14" s="117">
        <v>200000000</v>
      </c>
      <c r="F14" s="116" t="s">
        <v>0</v>
      </c>
      <c r="G14" s="116" t="s">
        <v>19</v>
      </c>
      <c r="H14" s="118" t="s">
        <v>628</v>
      </c>
      <c r="I14" s="118" t="s">
        <v>511</v>
      </c>
      <c r="J14" s="116" t="s">
        <v>204</v>
      </c>
      <c r="K14" s="116" t="s">
        <v>518</v>
      </c>
      <c r="L14" s="116" t="s">
        <v>518</v>
      </c>
      <c r="M14" s="119" t="s">
        <v>520</v>
      </c>
      <c r="N14" s="119"/>
      <c r="O14" s="119"/>
      <c r="P14" s="119"/>
      <c r="Q14" s="170"/>
      <c r="R14" s="119"/>
      <c r="S14" s="119"/>
      <c r="T14" s="170" t="s">
        <v>19</v>
      </c>
      <c r="U14" s="121" t="s">
        <v>1401</v>
      </c>
      <c r="V14" s="119"/>
      <c r="W14" s="186" t="s">
        <v>19</v>
      </c>
      <c r="X14" s="187" t="s">
        <v>1450</v>
      </c>
      <c r="Y14" s="265"/>
    </row>
    <row r="15" spans="1:25" ht="83.25" customHeight="1" x14ac:dyDescent="0.25">
      <c r="B15" s="858" t="s">
        <v>619</v>
      </c>
      <c r="C15" s="273" t="s">
        <v>629</v>
      </c>
      <c r="D15" s="116" t="s">
        <v>621</v>
      </c>
      <c r="E15" s="117">
        <v>60000000</v>
      </c>
      <c r="F15" s="116" t="s">
        <v>0</v>
      </c>
      <c r="G15" s="116" t="s">
        <v>19</v>
      </c>
      <c r="H15" s="120" t="s">
        <v>510</v>
      </c>
      <c r="I15" s="120" t="s">
        <v>630</v>
      </c>
      <c r="J15" s="116" t="s">
        <v>204</v>
      </c>
      <c r="K15" s="116" t="s">
        <v>484</v>
      </c>
      <c r="L15" s="116" t="s">
        <v>484</v>
      </c>
      <c r="M15" s="119" t="s">
        <v>511</v>
      </c>
      <c r="N15" s="262" t="s">
        <v>0</v>
      </c>
      <c r="O15" s="264" t="s">
        <v>631</v>
      </c>
      <c r="P15" s="262"/>
      <c r="Q15" s="170" t="s">
        <v>204</v>
      </c>
      <c r="R15" s="121" t="s">
        <v>631</v>
      </c>
      <c r="S15" s="119"/>
      <c r="T15" s="170" t="s">
        <v>0</v>
      </c>
      <c r="U15" s="121" t="str">
        <f>+R15</f>
        <v>LA NOTIFICACION DEL MIN DE EDUCACION SE PRODUJO EN SENTIDO NEGATIVO . POR LO TANTO SE APLAZA HASTA CUMPLIR CON LOS REQUERIMIENTOS</v>
      </c>
      <c r="V15" s="119"/>
      <c r="W15" s="284"/>
      <c r="X15" s="287" t="s">
        <v>1597</v>
      </c>
      <c r="Y15" s="262"/>
    </row>
    <row r="16" spans="1:25" ht="48.75" customHeight="1" thickBot="1" x14ac:dyDescent="0.3">
      <c r="B16" s="858"/>
      <c r="C16" s="273"/>
      <c r="D16" s="116"/>
      <c r="E16" s="117">
        <v>30000000</v>
      </c>
      <c r="F16" s="116" t="s">
        <v>0</v>
      </c>
      <c r="G16" s="116" t="s">
        <v>19</v>
      </c>
      <c r="H16" s="120" t="s">
        <v>626</v>
      </c>
      <c r="I16" s="120" t="s">
        <v>627</v>
      </c>
      <c r="J16" s="116" t="s">
        <v>204</v>
      </c>
      <c r="K16" s="116" t="s">
        <v>628</v>
      </c>
      <c r="L16" s="116" t="s">
        <v>628</v>
      </c>
      <c r="M16" s="119" t="s">
        <v>520</v>
      </c>
      <c r="N16" s="263"/>
      <c r="O16" s="265"/>
      <c r="P16" s="263"/>
      <c r="Q16" s="170" t="s">
        <v>19</v>
      </c>
      <c r="R16" s="121" t="s">
        <v>990</v>
      </c>
      <c r="S16" s="119"/>
      <c r="T16" s="170"/>
      <c r="U16" s="121"/>
      <c r="V16" s="119"/>
      <c r="W16" s="278"/>
      <c r="X16" s="288"/>
      <c r="Y16" s="266"/>
    </row>
    <row r="17" spans="2:25" ht="30.75" thickBot="1" x14ac:dyDescent="0.3">
      <c r="B17" s="858"/>
      <c r="C17" s="273"/>
      <c r="D17" s="116"/>
      <c r="E17" s="117">
        <v>32000000</v>
      </c>
      <c r="F17" s="116" t="s">
        <v>0</v>
      </c>
      <c r="G17" s="116" t="s">
        <v>19</v>
      </c>
      <c r="H17" s="120" t="s">
        <v>628</v>
      </c>
      <c r="I17" s="120" t="s">
        <v>511</v>
      </c>
      <c r="J17" s="116" t="s">
        <v>204</v>
      </c>
      <c r="K17" s="116" t="s">
        <v>518</v>
      </c>
      <c r="L17" s="116" t="s">
        <v>518</v>
      </c>
      <c r="M17" s="119" t="s">
        <v>520</v>
      </c>
      <c r="N17" s="119"/>
      <c r="O17" s="119"/>
      <c r="P17" s="119"/>
      <c r="Q17" s="170"/>
      <c r="R17" s="119"/>
      <c r="S17" s="119"/>
      <c r="T17" s="170"/>
      <c r="U17" s="119"/>
      <c r="V17" s="119"/>
      <c r="W17" s="188" t="s">
        <v>19</v>
      </c>
      <c r="X17" s="189" t="s">
        <v>1451</v>
      </c>
      <c r="Y17" s="263"/>
    </row>
    <row r="18" spans="2:25" ht="195" customHeight="1" x14ac:dyDescent="0.25">
      <c r="B18" s="858" t="s">
        <v>619</v>
      </c>
      <c r="C18" s="273" t="s">
        <v>632</v>
      </c>
      <c r="D18" s="116" t="s">
        <v>621</v>
      </c>
      <c r="E18" s="117">
        <v>2000000000</v>
      </c>
      <c r="F18" s="116" t="s">
        <v>0</v>
      </c>
      <c r="G18" s="116" t="s">
        <v>19</v>
      </c>
      <c r="H18" s="120" t="s">
        <v>633</v>
      </c>
      <c r="I18" s="120" t="s">
        <v>501</v>
      </c>
      <c r="J18" s="116" t="s">
        <v>204</v>
      </c>
      <c r="K18" s="116" t="s">
        <v>501</v>
      </c>
      <c r="L18" s="120" t="s">
        <v>501</v>
      </c>
      <c r="M18" s="119" t="s">
        <v>520</v>
      </c>
      <c r="N18" s="119" t="s">
        <v>19</v>
      </c>
      <c r="O18" s="264" t="s">
        <v>634</v>
      </c>
      <c r="P18" s="119"/>
      <c r="Q18" s="170" t="s">
        <v>19</v>
      </c>
      <c r="R18" s="264" t="s">
        <v>991</v>
      </c>
      <c r="S18" s="119"/>
      <c r="T18" s="170" t="s">
        <v>19</v>
      </c>
      <c r="U18" s="264" t="s">
        <v>1407</v>
      </c>
      <c r="V18" s="119"/>
      <c r="W18" s="284" t="s">
        <v>19</v>
      </c>
      <c r="X18" s="287" t="s">
        <v>1452</v>
      </c>
      <c r="Y18" s="262"/>
    </row>
    <row r="19" spans="2:25" ht="45" customHeight="1" x14ac:dyDescent="0.25">
      <c r="B19" s="858"/>
      <c r="C19" s="273"/>
      <c r="D19" s="116"/>
      <c r="E19" s="117">
        <v>800000000</v>
      </c>
      <c r="F19" s="116" t="s">
        <v>0</v>
      </c>
      <c r="G19" s="116" t="s">
        <v>19</v>
      </c>
      <c r="H19" s="120" t="s">
        <v>510</v>
      </c>
      <c r="I19" s="120" t="s">
        <v>510</v>
      </c>
      <c r="J19" s="116" t="s">
        <v>204</v>
      </c>
      <c r="K19" s="116" t="s">
        <v>502</v>
      </c>
      <c r="L19" s="120" t="s">
        <v>502</v>
      </c>
      <c r="M19" s="119" t="s">
        <v>520</v>
      </c>
      <c r="N19" s="119" t="s">
        <v>19</v>
      </c>
      <c r="O19" s="265"/>
      <c r="P19" s="119"/>
      <c r="Q19" s="170" t="s">
        <v>19</v>
      </c>
      <c r="R19" s="265"/>
      <c r="S19" s="119"/>
      <c r="T19" s="170"/>
      <c r="U19" s="265"/>
      <c r="V19" s="119"/>
      <c r="W19" s="278"/>
      <c r="X19" s="288"/>
      <c r="Y19" s="266"/>
    </row>
    <row r="20" spans="2:25" ht="15" customHeight="1" thickBot="1" x14ac:dyDescent="0.3">
      <c r="B20" s="858"/>
      <c r="C20" s="273"/>
      <c r="D20" s="116"/>
      <c r="E20" s="117">
        <v>676800000</v>
      </c>
      <c r="F20" s="116" t="s">
        <v>0</v>
      </c>
      <c r="G20" s="116" t="s">
        <v>19</v>
      </c>
      <c r="H20" s="120" t="s">
        <v>628</v>
      </c>
      <c r="I20" s="120" t="s">
        <v>628</v>
      </c>
      <c r="J20" s="116" t="s">
        <v>204</v>
      </c>
      <c r="K20" s="116" t="s">
        <v>511</v>
      </c>
      <c r="L20" s="120" t="s">
        <v>511</v>
      </c>
      <c r="M20" s="119" t="s">
        <v>520</v>
      </c>
      <c r="N20" s="119"/>
      <c r="O20" s="119"/>
      <c r="P20" s="119"/>
      <c r="Q20" s="170"/>
      <c r="R20" s="119"/>
      <c r="S20" s="119"/>
      <c r="T20" s="170"/>
      <c r="U20" s="119"/>
      <c r="V20" s="119"/>
      <c r="W20" s="272"/>
      <c r="X20" s="289"/>
      <c r="Y20" s="263"/>
    </row>
    <row r="21" spans="2:25" ht="60" customHeight="1" x14ac:dyDescent="0.25">
      <c r="B21" s="858" t="s">
        <v>619</v>
      </c>
      <c r="C21" s="273" t="s">
        <v>635</v>
      </c>
      <c r="D21" s="116" t="s">
        <v>621</v>
      </c>
      <c r="E21" s="117">
        <v>40000000</v>
      </c>
      <c r="F21" s="116" t="s">
        <v>0</v>
      </c>
      <c r="G21" s="116" t="s">
        <v>19</v>
      </c>
      <c r="H21" s="120" t="s">
        <v>502</v>
      </c>
      <c r="I21" s="120" t="s">
        <v>488</v>
      </c>
      <c r="J21" s="116" t="s">
        <v>204</v>
      </c>
      <c r="K21" s="116" t="s">
        <v>484</v>
      </c>
      <c r="L21" s="116" t="s">
        <v>484</v>
      </c>
      <c r="M21" s="119" t="s">
        <v>518</v>
      </c>
      <c r="N21" s="119"/>
      <c r="O21" s="119"/>
      <c r="P21" s="119"/>
      <c r="Q21" s="271" t="s">
        <v>19</v>
      </c>
      <c r="R21" s="264" t="s">
        <v>992</v>
      </c>
      <c r="S21" s="262"/>
      <c r="T21" s="271" t="s">
        <v>19</v>
      </c>
      <c r="U21" s="264" t="s">
        <v>1408</v>
      </c>
      <c r="V21" s="262"/>
      <c r="W21" s="271" t="s">
        <v>19</v>
      </c>
      <c r="X21" s="288" t="s">
        <v>1453</v>
      </c>
      <c r="Y21" s="262"/>
    </row>
    <row r="22" spans="2:25" ht="15" customHeight="1" x14ac:dyDescent="0.25">
      <c r="B22" s="858"/>
      <c r="C22" s="273"/>
      <c r="D22" s="116"/>
      <c r="E22" s="117">
        <v>40000000</v>
      </c>
      <c r="F22" s="116" t="s">
        <v>0</v>
      </c>
      <c r="G22" s="116" t="s">
        <v>19</v>
      </c>
      <c r="H22" s="120" t="s">
        <v>626</v>
      </c>
      <c r="I22" s="120" t="s">
        <v>627</v>
      </c>
      <c r="J22" s="116" t="s">
        <v>204</v>
      </c>
      <c r="K22" s="116" t="s">
        <v>628</v>
      </c>
      <c r="L22" s="116" t="s">
        <v>628</v>
      </c>
      <c r="M22" s="119" t="s">
        <v>518</v>
      </c>
      <c r="N22" s="119"/>
      <c r="O22" s="119"/>
      <c r="P22" s="119"/>
      <c r="Q22" s="272"/>
      <c r="R22" s="265"/>
      <c r="S22" s="263"/>
      <c r="T22" s="272"/>
      <c r="U22" s="265"/>
      <c r="V22" s="263"/>
      <c r="W22" s="278"/>
      <c r="X22" s="288"/>
      <c r="Y22" s="266"/>
    </row>
    <row r="23" spans="2:25" ht="15" customHeight="1" x14ac:dyDescent="0.25">
      <c r="B23" s="858"/>
      <c r="C23" s="273"/>
      <c r="D23" s="116"/>
      <c r="E23" s="117">
        <v>46000000</v>
      </c>
      <c r="F23" s="116" t="s">
        <v>0</v>
      </c>
      <c r="G23" s="116" t="s">
        <v>19</v>
      </c>
      <c r="H23" s="120" t="s">
        <v>627</v>
      </c>
      <c r="I23" s="120" t="s">
        <v>628</v>
      </c>
      <c r="J23" s="116" t="s">
        <v>204</v>
      </c>
      <c r="K23" s="116" t="s">
        <v>511</v>
      </c>
      <c r="L23" s="116" t="s">
        <v>511</v>
      </c>
      <c r="M23" s="119" t="s">
        <v>520</v>
      </c>
      <c r="N23" s="119"/>
      <c r="O23" s="119"/>
      <c r="P23" s="119"/>
      <c r="Q23" s="170"/>
      <c r="R23" s="119"/>
      <c r="S23" s="119"/>
      <c r="T23" s="170"/>
      <c r="U23" s="119"/>
      <c r="V23" s="119"/>
      <c r="W23" s="272"/>
      <c r="X23" s="189" t="s">
        <v>1454</v>
      </c>
      <c r="Y23" s="263"/>
    </row>
    <row r="24" spans="2:25" ht="45" customHeight="1" x14ac:dyDescent="0.25">
      <c r="B24" s="623" t="s">
        <v>619</v>
      </c>
      <c r="C24" s="122" t="s">
        <v>636</v>
      </c>
      <c r="D24" s="116" t="s">
        <v>621</v>
      </c>
      <c r="E24" s="117">
        <v>2120000</v>
      </c>
      <c r="F24" s="116" t="s">
        <v>0</v>
      </c>
      <c r="G24" s="116" t="s">
        <v>19</v>
      </c>
      <c r="H24" s="120" t="s">
        <v>510</v>
      </c>
      <c r="I24" s="120" t="s">
        <v>637</v>
      </c>
      <c r="J24" s="116" t="s">
        <v>204</v>
      </c>
      <c r="K24" s="116" t="s">
        <v>488</v>
      </c>
      <c r="L24" s="120" t="s">
        <v>484</v>
      </c>
      <c r="M24" s="119" t="s">
        <v>503</v>
      </c>
      <c r="N24" s="119" t="s">
        <v>19</v>
      </c>
      <c r="O24" s="119" t="s">
        <v>638</v>
      </c>
      <c r="P24" s="119"/>
      <c r="Q24" s="170" t="s">
        <v>0</v>
      </c>
      <c r="R24" s="119" t="s">
        <v>638</v>
      </c>
      <c r="S24" s="119"/>
      <c r="T24" s="271" t="s">
        <v>19</v>
      </c>
      <c r="U24" s="119"/>
      <c r="V24" s="281" t="s">
        <v>1409</v>
      </c>
      <c r="W24" s="271" t="s">
        <v>19</v>
      </c>
      <c r="X24" s="287" t="s">
        <v>1455</v>
      </c>
      <c r="Y24" s="281"/>
    </row>
    <row r="25" spans="2:25" ht="49.5" customHeight="1" x14ac:dyDescent="0.25">
      <c r="B25" s="623" t="s">
        <v>619</v>
      </c>
      <c r="C25" s="122" t="s">
        <v>639</v>
      </c>
      <c r="D25" s="116" t="s">
        <v>621</v>
      </c>
      <c r="E25" s="117">
        <v>25234616</v>
      </c>
      <c r="F25" s="116" t="s">
        <v>0</v>
      </c>
      <c r="G25" s="116" t="s">
        <v>19</v>
      </c>
      <c r="H25" s="120" t="s">
        <v>488</v>
      </c>
      <c r="I25" s="120" t="s">
        <v>625</v>
      </c>
      <c r="J25" s="116" t="s">
        <v>204</v>
      </c>
      <c r="K25" s="116" t="s">
        <v>480</v>
      </c>
      <c r="L25" s="120" t="s">
        <v>480</v>
      </c>
      <c r="M25" s="119" t="s">
        <v>628</v>
      </c>
      <c r="N25" s="119"/>
      <c r="O25" s="119"/>
      <c r="P25" s="119"/>
      <c r="Q25" s="170"/>
      <c r="R25" s="119"/>
      <c r="S25" s="119"/>
      <c r="T25" s="278"/>
      <c r="U25" s="164" t="s">
        <v>1402</v>
      </c>
      <c r="V25" s="282"/>
      <c r="W25" s="278"/>
      <c r="X25" s="288"/>
      <c r="Y25" s="282"/>
    </row>
    <row r="26" spans="2:25" ht="45" x14ac:dyDescent="0.25">
      <c r="B26" s="623" t="s">
        <v>619</v>
      </c>
      <c r="C26" s="122" t="s">
        <v>640</v>
      </c>
      <c r="D26" s="116" t="s">
        <v>621</v>
      </c>
      <c r="E26" s="117">
        <v>92151652</v>
      </c>
      <c r="F26" s="116" t="s">
        <v>0</v>
      </c>
      <c r="G26" s="116" t="s">
        <v>19</v>
      </c>
      <c r="H26" s="120" t="s">
        <v>502</v>
      </c>
      <c r="I26" s="120" t="s">
        <v>488</v>
      </c>
      <c r="J26" s="116" t="s">
        <v>204</v>
      </c>
      <c r="K26" s="116" t="s">
        <v>484</v>
      </c>
      <c r="L26" s="120" t="s">
        <v>480</v>
      </c>
      <c r="M26" s="119" t="s">
        <v>518</v>
      </c>
      <c r="N26" s="119"/>
      <c r="O26" s="119"/>
      <c r="P26" s="119"/>
      <c r="Q26" s="170" t="s">
        <v>0</v>
      </c>
      <c r="R26" s="119"/>
      <c r="S26" s="119"/>
      <c r="T26" s="278"/>
      <c r="U26" s="119"/>
      <c r="V26" s="282"/>
      <c r="W26" s="278"/>
      <c r="X26" s="288"/>
      <c r="Y26" s="282"/>
    </row>
    <row r="27" spans="2:25" ht="45" x14ac:dyDescent="0.25">
      <c r="B27" s="623" t="s">
        <v>619</v>
      </c>
      <c r="C27" s="122" t="s">
        <v>641</v>
      </c>
      <c r="D27" s="116" t="s">
        <v>621</v>
      </c>
      <c r="E27" s="117">
        <v>13908000</v>
      </c>
      <c r="F27" s="116" t="s">
        <v>0</v>
      </c>
      <c r="G27" s="116" t="s">
        <v>19</v>
      </c>
      <c r="H27" s="120" t="s">
        <v>502</v>
      </c>
      <c r="I27" s="120" t="s">
        <v>488</v>
      </c>
      <c r="J27" s="116" t="s">
        <v>204</v>
      </c>
      <c r="K27" s="116" t="s">
        <v>484</v>
      </c>
      <c r="L27" s="120" t="s">
        <v>480</v>
      </c>
      <c r="M27" s="119" t="s">
        <v>628</v>
      </c>
      <c r="N27" s="119"/>
      <c r="O27" s="119"/>
      <c r="P27" s="119"/>
      <c r="Q27" s="170" t="s">
        <v>0</v>
      </c>
      <c r="R27" s="119"/>
      <c r="S27" s="119"/>
      <c r="T27" s="278"/>
      <c r="U27" s="164" t="s">
        <v>1403</v>
      </c>
      <c r="V27" s="282"/>
      <c r="W27" s="278"/>
      <c r="X27" s="288"/>
      <c r="Y27" s="282"/>
    </row>
    <row r="28" spans="2:25" ht="30" x14ac:dyDescent="0.25">
      <c r="B28" s="623" t="s">
        <v>619</v>
      </c>
      <c r="C28" s="122" t="s">
        <v>642</v>
      </c>
      <c r="D28" s="116" t="s">
        <v>621</v>
      </c>
      <c r="E28" s="117">
        <v>20000000</v>
      </c>
      <c r="F28" s="116" t="s">
        <v>0</v>
      </c>
      <c r="G28" s="116" t="s">
        <v>19</v>
      </c>
      <c r="H28" s="120" t="s">
        <v>510</v>
      </c>
      <c r="I28" s="120" t="s">
        <v>502</v>
      </c>
      <c r="J28" s="116" t="s">
        <v>204</v>
      </c>
      <c r="K28" s="116" t="s">
        <v>488</v>
      </c>
      <c r="L28" s="120" t="s">
        <v>484</v>
      </c>
      <c r="M28" s="119" t="s">
        <v>503</v>
      </c>
      <c r="N28" s="119" t="s">
        <v>19</v>
      </c>
      <c r="O28" s="119" t="s">
        <v>638</v>
      </c>
      <c r="P28" s="119"/>
      <c r="Q28" s="170" t="s">
        <v>0</v>
      </c>
      <c r="R28" s="119" t="s">
        <v>638</v>
      </c>
      <c r="S28" s="119"/>
      <c r="T28" s="272"/>
      <c r="U28" s="119"/>
      <c r="V28" s="282"/>
      <c r="W28" s="278"/>
      <c r="X28" s="288"/>
      <c r="Y28" s="282"/>
    </row>
    <row r="29" spans="2:25" ht="60" x14ac:dyDescent="0.25">
      <c r="B29" s="623" t="s">
        <v>619</v>
      </c>
      <c r="C29" s="204" t="s">
        <v>643</v>
      </c>
      <c r="D29" s="116" t="s">
        <v>621</v>
      </c>
      <c r="E29" s="117">
        <v>1327968</v>
      </c>
      <c r="F29" s="116" t="s">
        <v>0</v>
      </c>
      <c r="G29" s="116" t="s">
        <v>19</v>
      </c>
      <c r="H29" s="120" t="s">
        <v>626</v>
      </c>
      <c r="I29" s="120" t="s">
        <v>627</v>
      </c>
      <c r="J29" s="116" t="s">
        <v>204</v>
      </c>
      <c r="K29" s="116" t="s">
        <v>628</v>
      </c>
      <c r="L29" s="120" t="s">
        <v>511</v>
      </c>
      <c r="M29" s="119" t="s">
        <v>518</v>
      </c>
      <c r="N29" s="119"/>
      <c r="O29" s="119"/>
      <c r="P29" s="119"/>
      <c r="Q29" s="170"/>
      <c r="R29" s="119"/>
      <c r="S29" s="119"/>
      <c r="T29" s="170"/>
      <c r="U29" s="119"/>
      <c r="V29" s="282"/>
      <c r="W29" s="278"/>
      <c r="X29" s="288"/>
      <c r="Y29" s="282"/>
    </row>
    <row r="30" spans="2:25" s="568" customFormat="1" ht="0.75" customHeight="1" x14ac:dyDescent="0.25">
      <c r="B30" s="623" t="s">
        <v>619</v>
      </c>
      <c r="C30" s="204" t="s">
        <v>644</v>
      </c>
      <c r="D30" s="116" t="s">
        <v>621</v>
      </c>
      <c r="E30" s="117">
        <v>200000000</v>
      </c>
      <c r="F30" s="116" t="s">
        <v>0</v>
      </c>
      <c r="G30" s="116" t="s">
        <v>19</v>
      </c>
      <c r="H30" s="120" t="s">
        <v>645</v>
      </c>
      <c r="I30" s="120" t="s">
        <v>625</v>
      </c>
      <c r="J30" s="116" t="s">
        <v>204</v>
      </c>
      <c r="K30" s="116" t="s">
        <v>511</v>
      </c>
      <c r="L30" s="120" t="s">
        <v>518</v>
      </c>
      <c r="M30" s="119" t="s">
        <v>520</v>
      </c>
      <c r="N30" s="119"/>
      <c r="O30" s="119"/>
      <c r="P30" s="119"/>
      <c r="Q30" s="170" t="s">
        <v>19</v>
      </c>
      <c r="R30" s="121" t="s">
        <v>993</v>
      </c>
      <c r="S30" s="119"/>
      <c r="T30" s="170"/>
      <c r="U30" s="121"/>
      <c r="V30" s="282"/>
      <c r="W30" s="278"/>
      <c r="X30" s="288"/>
      <c r="Y30" s="282"/>
    </row>
    <row r="31" spans="2:25" s="568" customFormat="1" ht="80.25" customHeight="1" x14ac:dyDescent="0.25">
      <c r="B31" s="623" t="s">
        <v>619</v>
      </c>
      <c r="C31" s="204" t="s">
        <v>646</v>
      </c>
      <c r="D31" s="116" t="s">
        <v>621</v>
      </c>
      <c r="E31" s="117">
        <v>70000000</v>
      </c>
      <c r="F31" s="116" t="s">
        <v>0</v>
      </c>
      <c r="G31" s="116" t="s">
        <v>19</v>
      </c>
      <c r="H31" s="120" t="s">
        <v>488</v>
      </c>
      <c r="I31" s="120" t="s">
        <v>625</v>
      </c>
      <c r="J31" s="116" t="s">
        <v>204</v>
      </c>
      <c r="K31" s="116" t="s">
        <v>503</v>
      </c>
      <c r="L31" s="120" t="s">
        <v>628</v>
      </c>
      <c r="M31" s="119" t="s">
        <v>518</v>
      </c>
      <c r="N31" s="119"/>
      <c r="O31" s="119"/>
      <c r="P31" s="119"/>
      <c r="Q31" s="170"/>
      <c r="R31" s="119"/>
      <c r="S31" s="119"/>
      <c r="T31" s="279" t="s">
        <v>19</v>
      </c>
      <c r="U31" s="164" t="s">
        <v>1404</v>
      </c>
      <c r="V31" s="282"/>
      <c r="W31" s="278"/>
      <c r="X31" s="288"/>
      <c r="Y31" s="282"/>
    </row>
    <row r="32" spans="2:25" s="568" customFormat="1" ht="135" x14ac:dyDescent="0.25">
      <c r="B32" s="858" t="s">
        <v>619</v>
      </c>
      <c r="C32" s="273" t="s">
        <v>647</v>
      </c>
      <c r="D32" s="116" t="s">
        <v>621</v>
      </c>
      <c r="E32" s="117">
        <v>50000000</v>
      </c>
      <c r="F32" s="116" t="s">
        <v>0</v>
      </c>
      <c r="G32" s="116" t="s">
        <v>19</v>
      </c>
      <c r="H32" s="120" t="s">
        <v>488</v>
      </c>
      <c r="I32" s="120" t="s">
        <v>625</v>
      </c>
      <c r="J32" s="116" t="s">
        <v>204</v>
      </c>
      <c r="K32" s="116" t="s">
        <v>503</v>
      </c>
      <c r="L32" s="120" t="s">
        <v>503</v>
      </c>
      <c r="M32" s="119" t="s">
        <v>520</v>
      </c>
      <c r="N32" s="119"/>
      <c r="O32" s="119"/>
      <c r="P32" s="119"/>
      <c r="Q32" s="170"/>
      <c r="R32" s="119"/>
      <c r="S32" s="119"/>
      <c r="T32" s="280"/>
      <c r="U32" s="164" t="s">
        <v>1405</v>
      </c>
      <c r="V32" s="283"/>
      <c r="W32" s="278"/>
      <c r="X32" s="288"/>
      <c r="Y32" s="282"/>
    </row>
    <row r="33" spans="2:25" s="568" customFormat="1" ht="45" x14ac:dyDescent="0.25">
      <c r="B33" s="858"/>
      <c r="C33" s="273"/>
      <c r="D33" s="116"/>
      <c r="E33" s="117">
        <v>50000000</v>
      </c>
      <c r="F33" s="116" t="s">
        <v>0</v>
      </c>
      <c r="G33" s="116" t="s">
        <v>19</v>
      </c>
      <c r="H33" s="120" t="s">
        <v>628</v>
      </c>
      <c r="I33" s="120" t="s">
        <v>511</v>
      </c>
      <c r="J33" s="116" t="s">
        <v>204</v>
      </c>
      <c r="K33" s="116" t="s">
        <v>518</v>
      </c>
      <c r="L33" s="120" t="s">
        <v>518</v>
      </c>
      <c r="M33" s="119" t="s">
        <v>520</v>
      </c>
      <c r="N33" s="119"/>
      <c r="O33" s="119"/>
      <c r="P33" s="119"/>
      <c r="Q33" s="170"/>
      <c r="R33" s="119"/>
      <c r="S33" s="119"/>
      <c r="T33" s="170"/>
      <c r="U33" s="119"/>
      <c r="V33" s="119"/>
      <c r="W33" s="290"/>
      <c r="X33" s="185" t="s">
        <v>1456</v>
      </c>
      <c r="Y33" s="291"/>
    </row>
    <row r="34" spans="2:25" s="568" customFormat="1" ht="30" customHeight="1" x14ac:dyDescent="0.25">
      <c r="B34" s="859" t="s">
        <v>619</v>
      </c>
      <c r="C34" s="273" t="s">
        <v>648</v>
      </c>
      <c r="D34" s="116" t="s">
        <v>621</v>
      </c>
      <c r="E34" s="117">
        <v>80000000</v>
      </c>
      <c r="F34" s="116" t="s">
        <v>0</v>
      </c>
      <c r="G34" s="116" t="s">
        <v>19</v>
      </c>
      <c r="H34" s="120" t="s">
        <v>204</v>
      </c>
      <c r="I34" s="120" t="s">
        <v>204</v>
      </c>
      <c r="J34" s="116" t="s">
        <v>204</v>
      </c>
      <c r="K34" s="116" t="s">
        <v>502</v>
      </c>
      <c r="L34" s="116" t="s">
        <v>502</v>
      </c>
      <c r="M34" s="119" t="s">
        <v>520</v>
      </c>
      <c r="N34" s="264" t="s">
        <v>19</v>
      </c>
      <c r="O34" s="264" t="s">
        <v>649</v>
      </c>
      <c r="P34" s="119"/>
      <c r="Q34" s="267" t="s">
        <v>19</v>
      </c>
      <c r="R34" s="264" t="s">
        <v>994</v>
      </c>
      <c r="S34" s="262"/>
      <c r="T34" s="267" t="s">
        <v>19</v>
      </c>
      <c r="U34" s="264" t="s">
        <v>1406</v>
      </c>
      <c r="V34" s="264" t="s">
        <v>1226</v>
      </c>
      <c r="W34" s="273" t="s">
        <v>19</v>
      </c>
      <c r="X34" s="292" t="s">
        <v>1457</v>
      </c>
      <c r="Y34" s="264"/>
    </row>
    <row r="35" spans="2:25" s="568" customFormat="1" ht="15" customHeight="1" x14ac:dyDescent="0.25">
      <c r="B35" s="860"/>
      <c r="C35" s="273"/>
      <c r="D35" s="116"/>
      <c r="E35" s="117">
        <v>80000000</v>
      </c>
      <c r="F35" s="116" t="s">
        <v>0</v>
      </c>
      <c r="G35" s="116" t="s">
        <v>19</v>
      </c>
      <c r="H35" s="120" t="s">
        <v>204</v>
      </c>
      <c r="I35" s="120" t="s">
        <v>204</v>
      </c>
      <c r="J35" s="116" t="s">
        <v>204</v>
      </c>
      <c r="K35" s="116" t="s">
        <v>488</v>
      </c>
      <c r="L35" s="116" t="s">
        <v>488</v>
      </c>
      <c r="M35" s="119" t="s">
        <v>520</v>
      </c>
      <c r="N35" s="270"/>
      <c r="O35" s="270"/>
      <c r="P35" s="119"/>
      <c r="Q35" s="268"/>
      <c r="R35" s="270"/>
      <c r="S35" s="266"/>
      <c r="T35" s="268"/>
      <c r="U35" s="270"/>
      <c r="V35" s="270"/>
      <c r="W35" s="273"/>
      <c r="X35" s="293"/>
      <c r="Y35" s="270"/>
    </row>
    <row r="36" spans="2:25" s="568" customFormat="1" ht="15" customHeight="1" x14ac:dyDescent="0.25">
      <c r="B36" s="860"/>
      <c r="C36" s="273"/>
      <c r="D36" s="116"/>
      <c r="E36" s="117">
        <v>100000000</v>
      </c>
      <c r="F36" s="116" t="s">
        <v>0</v>
      </c>
      <c r="G36" s="116" t="s">
        <v>19</v>
      </c>
      <c r="H36" s="120" t="s">
        <v>204</v>
      </c>
      <c r="I36" s="120" t="s">
        <v>204</v>
      </c>
      <c r="J36" s="116" t="s">
        <v>204</v>
      </c>
      <c r="K36" s="116" t="s">
        <v>484</v>
      </c>
      <c r="L36" s="116" t="s">
        <v>484</v>
      </c>
      <c r="M36" s="119" t="s">
        <v>520</v>
      </c>
      <c r="N36" s="270"/>
      <c r="O36" s="270"/>
      <c r="P36" s="119"/>
      <c r="Q36" s="268"/>
      <c r="R36" s="270"/>
      <c r="S36" s="266"/>
      <c r="T36" s="268"/>
      <c r="U36" s="270"/>
      <c r="V36" s="270"/>
      <c r="W36" s="273"/>
      <c r="X36" s="293"/>
      <c r="Y36" s="270"/>
    </row>
    <row r="37" spans="2:25" s="568" customFormat="1" x14ac:dyDescent="0.25">
      <c r="B37" s="860"/>
      <c r="C37" s="273"/>
      <c r="D37" s="116"/>
      <c r="E37" s="117">
        <v>100000000</v>
      </c>
      <c r="F37" s="116" t="s">
        <v>0</v>
      </c>
      <c r="G37" s="116" t="s">
        <v>19</v>
      </c>
      <c r="H37" s="120" t="s">
        <v>204</v>
      </c>
      <c r="I37" s="120" t="s">
        <v>204</v>
      </c>
      <c r="J37" s="116" t="s">
        <v>204</v>
      </c>
      <c r="K37" s="116" t="s">
        <v>480</v>
      </c>
      <c r="L37" s="116" t="s">
        <v>480</v>
      </c>
      <c r="M37" s="119" t="s">
        <v>520</v>
      </c>
      <c r="N37" s="265"/>
      <c r="O37" s="265"/>
      <c r="P37" s="119"/>
      <c r="Q37" s="268"/>
      <c r="R37" s="270"/>
      <c r="S37" s="266"/>
      <c r="T37" s="268"/>
      <c r="U37" s="270"/>
      <c r="V37" s="270"/>
      <c r="W37" s="273"/>
      <c r="X37" s="293"/>
      <c r="Y37" s="270"/>
    </row>
    <row r="38" spans="2:25" s="568" customFormat="1" x14ac:dyDescent="0.25">
      <c r="B38" s="860"/>
      <c r="C38" s="273"/>
      <c r="D38" s="116"/>
      <c r="E38" s="117">
        <v>120000000</v>
      </c>
      <c r="F38" s="116" t="s">
        <v>0</v>
      </c>
      <c r="G38" s="116" t="s">
        <v>19</v>
      </c>
      <c r="H38" s="120" t="s">
        <v>204</v>
      </c>
      <c r="I38" s="120" t="s">
        <v>204</v>
      </c>
      <c r="J38" s="116" t="s">
        <v>204</v>
      </c>
      <c r="K38" s="116" t="s">
        <v>503</v>
      </c>
      <c r="L38" s="116" t="s">
        <v>503</v>
      </c>
      <c r="M38" s="119" t="s">
        <v>520</v>
      </c>
      <c r="N38" s="119"/>
      <c r="O38" s="119"/>
      <c r="P38" s="119"/>
      <c r="Q38" s="268"/>
      <c r="R38" s="270"/>
      <c r="S38" s="266"/>
      <c r="T38" s="268"/>
      <c r="U38" s="270"/>
      <c r="V38" s="270"/>
      <c r="W38" s="273"/>
      <c r="X38" s="293"/>
      <c r="Y38" s="270"/>
    </row>
    <row r="39" spans="2:25" s="568" customFormat="1" x14ac:dyDescent="0.25">
      <c r="B39" s="860"/>
      <c r="C39" s="273"/>
      <c r="D39" s="116"/>
      <c r="E39" s="117">
        <v>120000000</v>
      </c>
      <c r="F39" s="116" t="s">
        <v>0</v>
      </c>
      <c r="G39" s="116" t="s">
        <v>19</v>
      </c>
      <c r="H39" s="120" t="s">
        <v>204</v>
      </c>
      <c r="I39" s="120" t="s">
        <v>204</v>
      </c>
      <c r="J39" s="116" t="s">
        <v>204</v>
      </c>
      <c r="K39" s="116" t="s">
        <v>628</v>
      </c>
      <c r="L39" s="116" t="s">
        <v>628</v>
      </c>
      <c r="M39" s="119" t="s">
        <v>520</v>
      </c>
      <c r="N39" s="119"/>
      <c r="O39" s="119"/>
      <c r="P39" s="119"/>
      <c r="Q39" s="268"/>
      <c r="R39" s="270"/>
      <c r="S39" s="266"/>
      <c r="T39" s="268"/>
      <c r="U39" s="270"/>
      <c r="V39" s="270"/>
      <c r="W39" s="273"/>
      <c r="X39" s="293"/>
      <c r="Y39" s="270"/>
    </row>
    <row r="40" spans="2:25" s="568" customFormat="1" ht="35.25" customHeight="1" x14ac:dyDescent="0.25">
      <c r="B40" s="860"/>
      <c r="C40" s="273"/>
      <c r="D40" s="116"/>
      <c r="E40" s="117">
        <v>219000000</v>
      </c>
      <c r="F40" s="116" t="s">
        <v>0</v>
      </c>
      <c r="G40" s="116" t="s">
        <v>19</v>
      </c>
      <c r="H40" s="120" t="s">
        <v>204</v>
      </c>
      <c r="I40" s="120" t="s">
        <v>204</v>
      </c>
      <c r="J40" s="116" t="s">
        <v>204</v>
      </c>
      <c r="K40" s="116" t="s">
        <v>511</v>
      </c>
      <c r="L40" s="116" t="s">
        <v>511</v>
      </c>
      <c r="M40" s="119" t="s">
        <v>520</v>
      </c>
      <c r="N40" s="119"/>
      <c r="O40" s="119"/>
      <c r="P40" s="119"/>
      <c r="Q40" s="269"/>
      <c r="R40" s="265"/>
      <c r="S40" s="263"/>
      <c r="T40" s="269"/>
      <c r="U40" s="265"/>
      <c r="V40" s="265"/>
      <c r="W40" s="273"/>
      <c r="X40" s="293"/>
      <c r="Y40" s="270"/>
    </row>
    <row r="41" spans="2:25" s="568" customFormat="1" x14ac:dyDescent="0.25">
      <c r="B41" s="860"/>
      <c r="C41" s="273"/>
      <c r="D41" s="116"/>
      <c r="E41" s="117">
        <v>200000000</v>
      </c>
      <c r="F41" s="116" t="s">
        <v>0</v>
      </c>
      <c r="G41" s="116" t="s">
        <v>19</v>
      </c>
      <c r="H41" s="120" t="s">
        <v>204</v>
      </c>
      <c r="I41" s="120" t="s">
        <v>204</v>
      </c>
      <c r="J41" s="116" t="s">
        <v>204</v>
      </c>
      <c r="K41" s="116" t="s">
        <v>518</v>
      </c>
      <c r="L41" s="116" t="s">
        <v>518</v>
      </c>
      <c r="M41" s="119" t="s">
        <v>520</v>
      </c>
      <c r="N41" s="119"/>
      <c r="O41" s="119"/>
      <c r="P41" s="119"/>
      <c r="Q41" s="119"/>
      <c r="R41" s="119"/>
      <c r="S41" s="119"/>
      <c r="T41" s="119"/>
      <c r="U41" s="119"/>
      <c r="V41" s="119"/>
      <c r="W41" s="273"/>
      <c r="X41" s="293"/>
      <c r="Y41" s="270"/>
    </row>
    <row r="42" spans="2:25" s="568" customFormat="1" ht="15.75" thickBot="1" x14ac:dyDescent="0.3">
      <c r="B42" s="861"/>
      <c r="C42" s="274"/>
      <c r="D42" s="72"/>
      <c r="E42" s="123">
        <v>237257764</v>
      </c>
      <c r="F42" s="123" t="s">
        <v>0</v>
      </c>
      <c r="G42" s="72" t="s">
        <v>19</v>
      </c>
      <c r="H42" s="72" t="s">
        <v>204</v>
      </c>
      <c r="I42" s="72" t="s">
        <v>204</v>
      </c>
      <c r="J42" s="72" t="s">
        <v>204</v>
      </c>
      <c r="K42" s="72" t="s">
        <v>520</v>
      </c>
      <c r="L42" s="72" t="s">
        <v>520</v>
      </c>
      <c r="M42" s="124" t="s">
        <v>520</v>
      </c>
      <c r="N42" s="124"/>
      <c r="O42" s="124"/>
      <c r="P42" s="124"/>
      <c r="Q42" s="124"/>
      <c r="R42" s="124"/>
      <c r="S42" s="124"/>
      <c r="T42" s="124"/>
      <c r="U42" s="124"/>
      <c r="V42" s="124"/>
      <c r="W42" s="273"/>
      <c r="X42" s="294"/>
      <c r="Y42" s="295"/>
    </row>
    <row r="43" spans="2:25" ht="15.75" thickBot="1" x14ac:dyDescent="0.3">
      <c r="B43" s="125"/>
      <c r="C43" s="125"/>
      <c r="D43" s="125"/>
      <c r="E43" s="125"/>
      <c r="F43" s="125"/>
      <c r="G43" s="126" t="s">
        <v>359</v>
      </c>
      <c r="H43" s="127">
        <f>SUM(E7:E42)</f>
        <v>7300000000</v>
      </c>
      <c r="I43" s="125"/>
      <c r="J43" s="125"/>
      <c r="K43" s="125"/>
      <c r="L43" s="125"/>
      <c r="M43" s="125"/>
      <c r="Q43" s="171">
        <v>0.67</v>
      </c>
      <c r="R43" s="172"/>
      <c r="S43" s="172"/>
      <c r="T43" s="171">
        <f>U46/T46</f>
        <v>0.875</v>
      </c>
      <c r="U43" s="172"/>
      <c r="V43" s="172"/>
      <c r="W43" s="190">
        <f>+X46/W46</f>
        <v>0.875</v>
      </c>
      <c r="X43" s="172"/>
      <c r="Y43" s="190"/>
    </row>
    <row r="44" spans="2:25" ht="15.75" customHeight="1" thickBot="1" x14ac:dyDescent="0.3">
      <c r="B44" s="125"/>
      <c r="C44" s="125"/>
      <c r="D44" s="125"/>
      <c r="E44" s="125"/>
      <c r="F44" s="125"/>
      <c r="G44" s="125"/>
      <c r="H44" s="125"/>
      <c r="I44" s="125"/>
      <c r="J44" s="125"/>
      <c r="K44" s="125"/>
      <c r="L44" s="125"/>
      <c r="M44" s="337" t="s">
        <v>115</v>
      </c>
      <c r="N44" s="338"/>
      <c r="O44" s="339">
        <f>O46/N46</f>
        <v>0.75</v>
      </c>
      <c r="P44" s="37"/>
    </row>
    <row r="45" spans="2:25" ht="30" x14ac:dyDescent="0.25">
      <c r="B45" s="125"/>
      <c r="C45" s="125"/>
      <c r="D45" s="125"/>
      <c r="E45" s="862"/>
      <c r="F45" s="125"/>
      <c r="G45" s="125"/>
      <c r="H45" s="125"/>
      <c r="I45" s="125"/>
      <c r="J45" s="125"/>
      <c r="K45" s="125"/>
      <c r="L45" s="125"/>
      <c r="N45" s="328" t="s">
        <v>116</v>
      </c>
      <c r="O45" s="328" t="s">
        <v>109</v>
      </c>
      <c r="P45" s="328" t="s">
        <v>110</v>
      </c>
      <c r="Q45" s="328" t="s">
        <v>116</v>
      </c>
      <c r="R45" s="328" t="s">
        <v>109</v>
      </c>
      <c r="S45" s="328" t="s">
        <v>110</v>
      </c>
      <c r="T45" s="328" t="s">
        <v>116</v>
      </c>
      <c r="U45" s="328" t="s">
        <v>109</v>
      </c>
      <c r="V45" s="328" t="s">
        <v>110</v>
      </c>
      <c r="W45" s="866" t="s">
        <v>116</v>
      </c>
      <c r="X45" s="866" t="s">
        <v>109</v>
      </c>
      <c r="Y45" s="866" t="s">
        <v>110</v>
      </c>
    </row>
    <row r="46" spans="2:25" x14ac:dyDescent="0.25">
      <c r="B46" s="125"/>
      <c r="C46" s="125"/>
      <c r="D46" s="125"/>
      <c r="E46" s="862"/>
      <c r="F46" s="125"/>
      <c r="G46" s="125"/>
      <c r="H46" s="125"/>
      <c r="I46" s="125"/>
      <c r="J46" s="125"/>
      <c r="K46" s="125"/>
      <c r="L46" s="125"/>
      <c r="N46" s="116">
        <v>8</v>
      </c>
      <c r="O46" s="116">
        <v>6</v>
      </c>
      <c r="P46" s="116">
        <v>2</v>
      </c>
      <c r="Q46" s="116">
        <v>12</v>
      </c>
      <c r="R46" s="116">
        <v>8</v>
      </c>
      <c r="S46" s="116">
        <v>4</v>
      </c>
      <c r="T46" s="116">
        <v>8</v>
      </c>
      <c r="U46" s="116">
        <v>7</v>
      </c>
      <c r="V46" s="116">
        <v>1</v>
      </c>
      <c r="W46" s="116">
        <v>8</v>
      </c>
      <c r="X46" s="116">
        <v>7</v>
      </c>
      <c r="Y46" s="116">
        <v>1</v>
      </c>
    </row>
  </sheetData>
  <autoFilter ref="A6:P43"/>
  <dataConsolidate/>
  <mergeCells count="68">
    <mergeCell ref="W24:W33"/>
    <mergeCell ref="X24:X32"/>
    <mergeCell ref="Y24:Y33"/>
    <mergeCell ref="W34:W42"/>
    <mergeCell ref="X34:X42"/>
    <mergeCell ref="Y34:Y42"/>
    <mergeCell ref="W18:W20"/>
    <mergeCell ref="X18:X20"/>
    <mergeCell ref="Y18:Y20"/>
    <mergeCell ref="W21:W23"/>
    <mergeCell ref="X21:X22"/>
    <mergeCell ref="Y21:Y23"/>
    <mergeCell ref="W4:Y5"/>
    <mergeCell ref="W7:W13"/>
    <mergeCell ref="X7:X13"/>
    <mergeCell ref="Y7:Y14"/>
    <mergeCell ref="W15:W16"/>
    <mergeCell ref="X15:X16"/>
    <mergeCell ref="Y15:Y17"/>
    <mergeCell ref="T34:T40"/>
    <mergeCell ref="U34:U40"/>
    <mergeCell ref="V34:V40"/>
    <mergeCell ref="T4:V5"/>
    <mergeCell ref="U18:U19"/>
    <mergeCell ref="T21:T22"/>
    <mergeCell ref="U21:U22"/>
    <mergeCell ref="V21:V22"/>
    <mergeCell ref="V7:V12"/>
    <mergeCell ref="T24:T28"/>
    <mergeCell ref="T31:T32"/>
    <mergeCell ref="V24:V32"/>
    <mergeCell ref="B18:B20"/>
    <mergeCell ref="C18:C20"/>
    <mergeCell ref="O18:O19"/>
    <mergeCell ref="C2:M2"/>
    <mergeCell ref="B4:B6"/>
    <mergeCell ref="C4:C6"/>
    <mergeCell ref="D4:D6"/>
    <mergeCell ref="E4:E6"/>
    <mergeCell ref="F4:F5"/>
    <mergeCell ref="G4:G5"/>
    <mergeCell ref="H4:M5"/>
    <mergeCell ref="N4:P5"/>
    <mergeCell ref="B7:B14"/>
    <mergeCell ref="C7:C14"/>
    <mergeCell ref="B15:B17"/>
    <mergeCell ref="C15:C17"/>
    <mergeCell ref="M44:N44"/>
    <mergeCell ref="N34:N37"/>
    <mergeCell ref="O34:O37"/>
    <mergeCell ref="B21:B23"/>
    <mergeCell ref="C21:C23"/>
    <mergeCell ref="B32:B33"/>
    <mergeCell ref="C32:C33"/>
    <mergeCell ref="B34:B42"/>
    <mergeCell ref="C34:C42"/>
    <mergeCell ref="Q34:Q40"/>
    <mergeCell ref="R34:R40"/>
    <mergeCell ref="S34:S40"/>
    <mergeCell ref="R18:R19"/>
    <mergeCell ref="Q21:Q22"/>
    <mergeCell ref="R21:R22"/>
    <mergeCell ref="S21:S22"/>
    <mergeCell ref="N15:N16"/>
    <mergeCell ref="O15:O16"/>
    <mergeCell ref="P15:P16"/>
    <mergeCell ref="Q4:S5"/>
    <mergeCell ref="R8:R10"/>
  </mergeCells>
  <dataValidations count="1">
    <dataValidation type="list" allowBlank="1" showInputMessage="1" showErrorMessage="1" sqref="F7:G42 B43:C46 I43:J46">
      <formula1>#REF!</formula1>
    </dataValidation>
  </dataValidations>
  <pageMargins left="0.70866141732283472" right="0.70866141732283472" top="0.74803149606299213" bottom="0.74803149606299213" header="0.31496062992125984" footer="0.31496062992125984"/>
  <pageSetup paperSize="132" scale="4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W105"/>
  <sheetViews>
    <sheetView workbookViewId="0">
      <selection activeCell="C12" sqref="C12"/>
    </sheetView>
  </sheetViews>
  <sheetFormatPr baseColWidth="10" defaultRowHeight="15" x14ac:dyDescent="0.25"/>
  <cols>
    <col min="1" max="1" width="15.140625" style="297" customWidth="1"/>
    <col min="2" max="2" width="42.42578125" style="307" customWidth="1"/>
    <col min="3" max="3" width="17.7109375" style="308" customWidth="1"/>
    <col min="4" max="4" width="17.7109375" style="309" customWidth="1"/>
    <col min="5" max="205" width="11.42578125" style="299" customWidth="1"/>
    <col min="206" max="16384" width="11.42578125" style="296"/>
  </cols>
  <sheetData>
    <row r="1" spans="2:205" x14ac:dyDescent="0.25">
      <c r="B1" s="222" t="s">
        <v>1528</v>
      </c>
      <c r="C1" s="222"/>
      <c r="D1" s="298"/>
    </row>
    <row r="2" spans="2:205" ht="18.75" customHeight="1" x14ac:dyDescent="0.25">
      <c r="B2" s="222"/>
      <c r="C2" s="222"/>
      <c r="D2" s="298"/>
    </row>
    <row r="3" spans="2:205" ht="15" hidden="1" customHeight="1" x14ac:dyDescent="0.25">
      <c r="B3" s="300" t="s">
        <v>779</v>
      </c>
      <c r="C3" s="301"/>
      <c r="D3" s="298"/>
    </row>
    <row r="4" spans="2:205" x14ac:dyDescent="0.25">
      <c r="B4" s="174" t="s">
        <v>771</v>
      </c>
      <c r="C4" s="194" t="s">
        <v>780</v>
      </c>
      <c r="D4" s="298"/>
    </row>
    <row r="5" spans="2:205" ht="20.25" customHeight="1" x14ac:dyDescent="0.25">
      <c r="B5" s="302" t="s">
        <v>772</v>
      </c>
      <c r="C5" s="195">
        <v>1</v>
      </c>
      <c r="D5" s="298"/>
    </row>
    <row r="6" spans="2:205" ht="14.25" customHeight="1" x14ac:dyDescent="0.25">
      <c r="B6" s="302" t="s">
        <v>781</v>
      </c>
      <c r="C6" s="195">
        <f>CEA!T43</f>
        <v>0.875</v>
      </c>
      <c r="D6" s="298"/>
    </row>
    <row r="7" spans="2:205" ht="15" customHeight="1" x14ac:dyDescent="0.25">
      <c r="B7" s="302" t="s">
        <v>782</v>
      </c>
      <c r="C7" s="195">
        <v>0.98299999999999998</v>
      </c>
      <c r="D7" s="137"/>
    </row>
    <row r="8" spans="2:205" ht="24" customHeight="1" x14ac:dyDescent="0.25">
      <c r="B8" s="302" t="s">
        <v>783</v>
      </c>
      <c r="C8" s="195">
        <f>TH!U103</f>
        <v>0.87951807228915657</v>
      </c>
      <c r="D8" s="13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c r="BT8" s="297"/>
      <c r="BU8" s="297"/>
      <c r="BV8" s="297"/>
      <c r="BW8" s="297"/>
      <c r="BX8" s="297"/>
      <c r="BY8" s="297"/>
      <c r="BZ8" s="297"/>
      <c r="CA8" s="297"/>
      <c r="CB8" s="297"/>
      <c r="CC8" s="297"/>
      <c r="CD8" s="297"/>
      <c r="CE8" s="297"/>
      <c r="CF8" s="297"/>
      <c r="CG8" s="297"/>
      <c r="CH8" s="297"/>
      <c r="CI8" s="297"/>
      <c r="CJ8" s="297"/>
      <c r="CK8" s="297"/>
      <c r="CL8" s="297"/>
      <c r="CM8" s="297"/>
      <c r="CN8" s="297"/>
      <c r="CO8" s="297"/>
      <c r="CP8" s="297"/>
      <c r="CQ8" s="297"/>
      <c r="CR8" s="297"/>
      <c r="CS8" s="297"/>
      <c r="CT8" s="297"/>
      <c r="CU8" s="297"/>
      <c r="CV8" s="297"/>
      <c r="CW8" s="297"/>
      <c r="CX8" s="297"/>
      <c r="CY8" s="297"/>
      <c r="CZ8" s="297"/>
      <c r="DA8" s="297"/>
      <c r="DB8" s="297"/>
      <c r="DC8" s="297"/>
      <c r="DD8" s="297"/>
      <c r="DE8" s="297"/>
      <c r="DF8" s="297"/>
      <c r="DG8" s="297"/>
      <c r="DH8" s="297"/>
      <c r="DI8" s="297"/>
      <c r="DJ8" s="297"/>
      <c r="DK8" s="297"/>
      <c r="DL8" s="297"/>
      <c r="DM8" s="297"/>
      <c r="DN8" s="297"/>
      <c r="DO8" s="297"/>
      <c r="DP8" s="297"/>
      <c r="DQ8" s="297"/>
      <c r="DR8" s="297"/>
      <c r="DS8" s="297"/>
      <c r="DT8" s="297"/>
      <c r="DU8" s="297"/>
      <c r="DV8" s="297"/>
      <c r="DW8" s="297"/>
      <c r="DX8" s="297"/>
      <c r="DY8" s="297"/>
      <c r="DZ8" s="297"/>
      <c r="EA8" s="297"/>
      <c r="EB8" s="297"/>
      <c r="EC8" s="297"/>
      <c r="ED8" s="297"/>
      <c r="EE8" s="297"/>
      <c r="EF8" s="297"/>
      <c r="EG8" s="297"/>
      <c r="EH8" s="297"/>
      <c r="EI8" s="297"/>
      <c r="EJ8" s="297"/>
      <c r="EK8" s="297"/>
      <c r="EL8" s="297"/>
      <c r="EM8" s="297"/>
      <c r="EN8" s="297"/>
      <c r="EO8" s="297"/>
      <c r="EP8" s="297"/>
      <c r="EQ8" s="297"/>
      <c r="ER8" s="297"/>
      <c r="ES8" s="297"/>
      <c r="ET8" s="297"/>
      <c r="EU8" s="297"/>
      <c r="EV8" s="297"/>
      <c r="EW8" s="297"/>
      <c r="EX8" s="297"/>
      <c r="EY8" s="297"/>
      <c r="EZ8" s="297"/>
      <c r="FA8" s="297"/>
      <c r="FB8" s="297"/>
      <c r="FC8" s="297"/>
      <c r="FD8" s="297"/>
      <c r="FE8" s="297"/>
      <c r="FF8" s="297"/>
      <c r="FG8" s="297"/>
      <c r="FH8" s="297"/>
      <c r="FI8" s="297"/>
      <c r="FJ8" s="297"/>
      <c r="FK8" s="297"/>
      <c r="FL8" s="297"/>
      <c r="FM8" s="297"/>
      <c r="FN8" s="297"/>
      <c r="FO8" s="297"/>
      <c r="FP8" s="297"/>
      <c r="FQ8" s="297"/>
      <c r="FR8" s="297"/>
      <c r="FS8" s="297"/>
      <c r="FT8" s="297"/>
      <c r="FU8" s="297"/>
      <c r="FV8" s="297"/>
      <c r="FW8" s="297"/>
      <c r="FX8" s="297"/>
      <c r="FY8" s="297"/>
      <c r="FZ8" s="297"/>
      <c r="GA8" s="297"/>
      <c r="GB8" s="297"/>
      <c r="GC8" s="297"/>
      <c r="GD8" s="297"/>
      <c r="GE8" s="297"/>
      <c r="GF8" s="297"/>
      <c r="GG8" s="297"/>
      <c r="GH8" s="297"/>
      <c r="GI8" s="297"/>
      <c r="GJ8" s="297"/>
      <c r="GK8" s="297"/>
      <c r="GL8" s="297"/>
      <c r="GM8" s="297"/>
      <c r="GN8" s="297"/>
      <c r="GO8" s="297"/>
      <c r="GP8" s="297"/>
      <c r="GQ8" s="297"/>
      <c r="GR8" s="297"/>
      <c r="GS8" s="297"/>
      <c r="GT8" s="297"/>
      <c r="GU8" s="297"/>
      <c r="GV8" s="297"/>
      <c r="GW8" s="297"/>
    </row>
    <row r="9" spans="2:205" ht="24.75" customHeight="1" x14ac:dyDescent="0.25">
      <c r="B9" s="302" t="s">
        <v>784</v>
      </c>
      <c r="C9" s="195">
        <f>'INFORMATICA '!V47</f>
        <v>0.8928571428571429</v>
      </c>
      <c r="D9" s="13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c r="CT9" s="297"/>
      <c r="CU9" s="297"/>
      <c r="CV9" s="297"/>
      <c r="CW9" s="297"/>
      <c r="CX9" s="297"/>
      <c r="CY9" s="297"/>
      <c r="CZ9" s="297"/>
      <c r="DA9" s="297"/>
      <c r="DB9" s="297"/>
      <c r="DC9" s="297"/>
      <c r="DD9" s="297"/>
      <c r="DE9" s="297"/>
      <c r="DF9" s="297"/>
      <c r="DG9" s="297"/>
      <c r="DH9" s="297"/>
      <c r="DI9" s="297"/>
      <c r="DJ9" s="297"/>
      <c r="DK9" s="297"/>
      <c r="DL9" s="297"/>
      <c r="DM9" s="297"/>
      <c r="DN9" s="297"/>
      <c r="DO9" s="297"/>
      <c r="DP9" s="297"/>
      <c r="DQ9" s="297"/>
      <c r="DR9" s="297"/>
      <c r="DS9" s="297"/>
      <c r="DT9" s="297"/>
      <c r="DU9" s="297"/>
      <c r="DV9" s="297"/>
      <c r="DW9" s="297"/>
      <c r="DX9" s="297"/>
      <c r="DY9" s="297"/>
      <c r="DZ9" s="297"/>
      <c r="EA9" s="297"/>
      <c r="EB9" s="297"/>
      <c r="EC9" s="297"/>
      <c r="ED9" s="297"/>
      <c r="EE9" s="297"/>
      <c r="EF9" s="297"/>
      <c r="EG9" s="297"/>
      <c r="EH9" s="297"/>
      <c r="EI9" s="297"/>
      <c r="EJ9" s="297"/>
      <c r="EK9" s="297"/>
      <c r="EL9" s="297"/>
      <c r="EM9" s="297"/>
      <c r="EN9" s="297"/>
      <c r="EO9" s="297"/>
      <c r="EP9" s="297"/>
      <c r="EQ9" s="297"/>
      <c r="ER9" s="297"/>
      <c r="ES9" s="297"/>
      <c r="ET9" s="297"/>
      <c r="EU9" s="297"/>
      <c r="EV9" s="297"/>
      <c r="EW9" s="297"/>
      <c r="EX9" s="297"/>
      <c r="EY9" s="297"/>
      <c r="EZ9" s="297"/>
      <c r="FA9" s="297"/>
      <c r="FB9" s="297"/>
      <c r="FC9" s="297"/>
      <c r="FD9" s="297"/>
      <c r="FE9" s="297"/>
      <c r="FF9" s="297"/>
      <c r="FG9" s="297"/>
      <c r="FH9" s="297"/>
      <c r="FI9" s="297"/>
      <c r="FJ9" s="297"/>
      <c r="FK9" s="297"/>
      <c r="FL9" s="297"/>
      <c r="FM9" s="297"/>
      <c r="FN9" s="297"/>
      <c r="FO9" s="297"/>
      <c r="FP9" s="297"/>
      <c r="FQ9" s="297"/>
      <c r="FR9" s="297"/>
      <c r="FS9" s="297"/>
      <c r="FT9" s="297"/>
      <c r="FU9" s="297"/>
      <c r="FV9" s="297"/>
      <c r="FW9" s="297"/>
      <c r="FX9" s="297"/>
      <c r="FY9" s="297"/>
      <c r="FZ9" s="297"/>
      <c r="GA9" s="297"/>
      <c r="GB9" s="297"/>
      <c r="GC9" s="297"/>
      <c r="GD9" s="297"/>
      <c r="GE9" s="297"/>
      <c r="GF9" s="297"/>
      <c r="GG9" s="297"/>
      <c r="GH9" s="297"/>
      <c r="GI9" s="297"/>
      <c r="GJ9" s="297"/>
      <c r="GK9" s="297"/>
      <c r="GL9" s="297"/>
      <c r="GM9" s="297"/>
      <c r="GN9" s="297"/>
      <c r="GO9" s="297"/>
      <c r="GP9" s="297"/>
      <c r="GQ9" s="297"/>
      <c r="GR9" s="297"/>
      <c r="GS9" s="297"/>
      <c r="GT9" s="297"/>
      <c r="GU9" s="297"/>
      <c r="GV9" s="297"/>
      <c r="GW9" s="297"/>
    </row>
    <row r="10" spans="2:205" ht="24.75" customHeight="1" x14ac:dyDescent="0.25">
      <c r="B10" s="302" t="s">
        <v>786</v>
      </c>
      <c r="C10" s="195">
        <f>SSO!X17</f>
        <v>1</v>
      </c>
      <c r="D10" s="13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297"/>
      <c r="DF10" s="297"/>
      <c r="DG10" s="297"/>
      <c r="DH10" s="297"/>
      <c r="DI10" s="297"/>
      <c r="DJ10" s="297"/>
      <c r="DK10" s="297"/>
      <c r="DL10" s="297"/>
      <c r="DM10" s="297"/>
      <c r="DN10" s="297"/>
      <c r="DO10" s="297"/>
      <c r="DP10" s="297"/>
      <c r="DQ10" s="297"/>
      <c r="DR10" s="297"/>
      <c r="DS10" s="297"/>
      <c r="DT10" s="297"/>
      <c r="DU10" s="297"/>
      <c r="DV10" s="297"/>
      <c r="DW10" s="297"/>
      <c r="DX10" s="297"/>
      <c r="DY10" s="297"/>
      <c r="DZ10" s="297"/>
      <c r="EA10" s="297"/>
      <c r="EB10" s="297"/>
      <c r="EC10" s="297"/>
      <c r="ED10" s="297"/>
      <c r="EE10" s="297"/>
      <c r="EF10" s="297"/>
      <c r="EG10" s="297"/>
      <c r="EH10" s="297"/>
      <c r="EI10" s="297"/>
      <c r="EJ10" s="297"/>
      <c r="EK10" s="297"/>
      <c r="EL10" s="297"/>
      <c r="EM10" s="297"/>
      <c r="EN10" s="297"/>
      <c r="EO10" s="297"/>
      <c r="EP10" s="297"/>
      <c r="EQ10" s="297"/>
      <c r="ER10" s="297"/>
      <c r="ES10" s="297"/>
      <c r="ET10" s="297"/>
      <c r="EU10" s="297"/>
      <c r="EV10" s="297"/>
      <c r="EW10" s="297"/>
      <c r="EX10" s="297"/>
      <c r="EY10" s="297"/>
      <c r="EZ10" s="297"/>
      <c r="FA10" s="297"/>
      <c r="FB10" s="297"/>
      <c r="FC10" s="297"/>
      <c r="FD10" s="297"/>
      <c r="FE10" s="297"/>
      <c r="FF10" s="297"/>
      <c r="FG10" s="297"/>
      <c r="FH10" s="297"/>
      <c r="FI10" s="297"/>
      <c r="FJ10" s="297"/>
      <c r="FK10" s="297"/>
      <c r="FL10" s="297"/>
      <c r="FM10" s="297"/>
      <c r="FN10" s="297"/>
      <c r="FO10" s="297"/>
      <c r="FP10" s="297"/>
      <c r="FQ10" s="297"/>
      <c r="FR10" s="297"/>
      <c r="FS10" s="297"/>
      <c r="FT10" s="297"/>
      <c r="FU10" s="297"/>
      <c r="FV10" s="297"/>
      <c r="FW10" s="297"/>
      <c r="FX10" s="297"/>
      <c r="FY10" s="297"/>
      <c r="FZ10" s="297"/>
      <c r="GA10" s="297"/>
      <c r="GB10" s="297"/>
      <c r="GC10" s="297"/>
      <c r="GD10" s="297"/>
      <c r="GE10" s="297"/>
      <c r="GF10" s="297"/>
      <c r="GG10" s="297"/>
      <c r="GH10" s="297"/>
      <c r="GI10" s="297"/>
      <c r="GJ10" s="297"/>
      <c r="GK10" s="297"/>
      <c r="GL10" s="297"/>
      <c r="GM10" s="297"/>
      <c r="GN10" s="297"/>
      <c r="GO10" s="297"/>
      <c r="GP10" s="297"/>
      <c r="GQ10" s="297"/>
      <c r="GR10" s="297"/>
      <c r="GS10" s="297"/>
      <c r="GT10" s="297"/>
      <c r="GU10" s="297"/>
      <c r="GV10" s="297"/>
      <c r="GW10" s="297"/>
    </row>
    <row r="11" spans="2:205" ht="27" customHeight="1" x14ac:dyDescent="0.25">
      <c r="B11" s="303" t="s">
        <v>1002</v>
      </c>
      <c r="C11" s="195">
        <f>'DIRECCION SERVICIOS AEROPORTUAR'!AH43</f>
        <v>0.9</v>
      </c>
      <c r="D11" s="13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297"/>
      <c r="DN11" s="297"/>
      <c r="DO11" s="297"/>
      <c r="DP11" s="297"/>
      <c r="DQ11" s="297"/>
      <c r="DR11" s="297"/>
      <c r="DS11" s="297"/>
      <c r="DT11" s="297"/>
      <c r="DU11" s="297"/>
      <c r="DV11" s="297"/>
      <c r="DW11" s="297"/>
      <c r="DX11" s="297"/>
      <c r="DY11" s="297"/>
      <c r="DZ11" s="297"/>
      <c r="EA11" s="297"/>
      <c r="EB11" s="297"/>
      <c r="EC11" s="297"/>
      <c r="ED11" s="297"/>
      <c r="EE11" s="297"/>
      <c r="EF11" s="297"/>
      <c r="EG11" s="297"/>
      <c r="EH11" s="297"/>
      <c r="EI11" s="297"/>
      <c r="EJ11" s="297"/>
      <c r="EK11" s="297"/>
      <c r="EL11" s="297"/>
      <c r="EM11" s="297"/>
      <c r="EN11" s="297"/>
      <c r="EO11" s="297"/>
      <c r="EP11" s="297"/>
      <c r="EQ11" s="297"/>
      <c r="ER11" s="297"/>
      <c r="ES11" s="297"/>
      <c r="ET11" s="297"/>
      <c r="EU11" s="297"/>
      <c r="EV11" s="297"/>
      <c r="EW11" s="297"/>
      <c r="EX11" s="297"/>
      <c r="EY11" s="297"/>
      <c r="EZ11" s="297"/>
      <c r="FA11" s="297"/>
      <c r="FB11" s="297"/>
      <c r="FC11" s="297"/>
      <c r="FD11" s="297"/>
      <c r="FE11" s="297"/>
      <c r="FF11" s="297"/>
      <c r="FG11" s="297"/>
      <c r="FH11" s="297"/>
      <c r="FI11" s="297"/>
      <c r="FJ11" s="297"/>
      <c r="FK11" s="297"/>
      <c r="FL11" s="297"/>
      <c r="FM11" s="297"/>
      <c r="FN11" s="297"/>
      <c r="FO11" s="297"/>
      <c r="FP11" s="297"/>
      <c r="FQ11" s="297"/>
      <c r="FR11" s="297"/>
      <c r="FS11" s="297"/>
      <c r="FT11" s="297"/>
      <c r="FU11" s="297"/>
      <c r="FV11" s="297"/>
      <c r="FW11" s="297"/>
      <c r="FX11" s="297"/>
      <c r="FY11" s="297"/>
      <c r="FZ11" s="297"/>
      <c r="GA11" s="297"/>
      <c r="GB11" s="297"/>
      <c r="GC11" s="297"/>
      <c r="GD11" s="297"/>
      <c r="GE11" s="297"/>
      <c r="GF11" s="297"/>
      <c r="GG11" s="297"/>
      <c r="GH11" s="297"/>
      <c r="GI11" s="297"/>
      <c r="GJ11" s="297"/>
      <c r="GK11" s="297"/>
      <c r="GL11" s="297"/>
      <c r="GM11" s="297"/>
      <c r="GN11" s="297"/>
      <c r="GO11" s="297"/>
      <c r="GP11" s="297"/>
      <c r="GQ11" s="297"/>
      <c r="GR11" s="297"/>
      <c r="GS11" s="297"/>
      <c r="GT11" s="297"/>
      <c r="GU11" s="297"/>
      <c r="GV11" s="297"/>
      <c r="GW11" s="297"/>
    </row>
    <row r="12" spans="2:205" ht="21.75" customHeight="1" x14ac:dyDescent="0.25">
      <c r="B12" s="303" t="s">
        <v>773</v>
      </c>
      <c r="C12" s="195">
        <f>TELECOMUNICACIONES!AA82</f>
        <v>0.92800000000000005</v>
      </c>
      <c r="D12" s="13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297"/>
      <c r="CR12" s="297"/>
      <c r="CS12" s="297"/>
      <c r="CT12" s="297"/>
      <c r="CU12" s="297"/>
      <c r="CV12" s="297"/>
      <c r="CW12" s="297"/>
      <c r="CX12" s="297"/>
      <c r="CY12" s="297"/>
      <c r="CZ12" s="297"/>
      <c r="DA12" s="297"/>
      <c r="DB12" s="297"/>
      <c r="DC12" s="297"/>
      <c r="DD12" s="297"/>
      <c r="DE12" s="297"/>
      <c r="DF12" s="297"/>
      <c r="DG12" s="297"/>
      <c r="DH12" s="297"/>
      <c r="DI12" s="297"/>
      <c r="DJ12" s="297"/>
      <c r="DK12" s="297"/>
      <c r="DL12" s="297"/>
      <c r="DM12" s="297"/>
      <c r="DN12" s="297"/>
      <c r="DO12" s="297"/>
      <c r="DP12" s="297"/>
      <c r="DQ12" s="297"/>
      <c r="DR12" s="297"/>
      <c r="DS12" s="297"/>
      <c r="DT12" s="297"/>
      <c r="DU12" s="297"/>
      <c r="DV12" s="297"/>
      <c r="DW12" s="297"/>
      <c r="DX12" s="297"/>
      <c r="DY12" s="297"/>
      <c r="DZ12" s="297"/>
      <c r="EA12" s="297"/>
      <c r="EB12" s="297"/>
      <c r="EC12" s="297"/>
      <c r="ED12" s="297"/>
      <c r="EE12" s="297"/>
      <c r="EF12" s="297"/>
      <c r="EG12" s="297"/>
      <c r="EH12" s="297"/>
      <c r="EI12" s="297"/>
      <c r="EJ12" s="297"/>
      <c r="EK12" s="297"/>
      <c r="EL12" s="297"/>
      <c r="EM12" s="297"/>
      <c r="EN12" s="297"/>
      <c r="EO12" s="297"/>
      <c r="EP12" s="297"/>
      <c r="EQ12" s="297"/>
      <c r="ER12" s="297"/>
      <c r="ES12" s="297"/>
      <c r="ET12" s="297"/>
      <c r="EU12" s="297"/>
      <c r="EV12" s="297"/>
      <c r="EW12" s="297"/>
      <c r="EX12" s="297"/>
      <c r="EY12" s="297"/>
      <c r="EZ12" s="297"/>
      <c r="FA12" s="297"/>
      <c r="FB12" s="297"/>
      <c r="FC12" s="297"/>
      <c r="FD12" s="297"/>
      <c r="FE12" s="297"/>
      <c r="FF12" s="297"/>
      <c r="FG12" s="297"/>
      <c r="FH12" s="297"/>
      <c r="FI12" s="297"/>
      <c r="FJ12" s="297"/>
      <c r="FK12" s="297"/>
      <c r="FL12" s="297"/>
      <c r="FM12" s="297"/>
      <c r="FN12" s="297"/>
      <c r="FO12" s="297"/>
      <c r="FP12" s="297"/>
      <c r="FQ12" s="297"/>
      <c r="FR12" s="297"/>
      <c r="FS12" s="297"/>
      <c r="FT12" s="297"/>
      <c r="FU12" s="297"/>
      <c r="FV12" s="297"/>
      <c r="FW12" s="297"/>
      <c r="FX12" s="297"/>
      <c r="FY12" s="297"/>
      <c r="FZ12" s="297"/>
      <c r="GA12" s="297"/>
      <c r="GB12" s="297"/>
      <c r="GC12" s="297"/>
      <c r="GD12" s="297"/>
      <c r="GE12" s="297"/>
      <c r="GF12" s="297"/>
      <c r="GG12" s="297"/>
      <c r="GH12" s="297"/>
      <c r="GI12" s="297"/>
      <c r="GJ12" s="297"/>
      <c r="GK12" s="297"/>
      <c r="GL12" s="297"/>
      <c r="GM12" s="297"/>
      <c r="GN12" s="297"/>
      <c r="GO12" s="297"/>
      <c r="GP12" s="297"/>
      <c r="GQ12" s="297"/>
      <c r="GR12" s="297"/>
      <c r="GS12" s="297"/>
      <c r="GT12" s="297"/>
      <c r="GU12" s="297"/>
      <c r="GV12" s="297"/>
      <c r="GW12" s="297"/>
    </row>
    <row r="13" spans="2:205" ht="24.75" customHeight="1" x14ac:dyDescent="0.25">
      <c r="B13" s="303" t="s">
        <v>1410</v>
      </c>
      <c r="C13" s="195">
        <f>DIA!AM153</f>
        <v>0.70499999999999996</v>
      </c>
      <c r="D13" s="13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297"/>
      <c r="DN13" s="297"/>
      <c r="DO13" s="297"/>
      <c r="DP13" s="297"/>
      <c r="DQ13" s="297"/>
      <c r="DR13" s="297"/>
      <c r="DS13" s="297"/>
      <c r="DT13" s="297"/>
      <c r="DU13" s="297"/>
      <c r="DV13" s="297"/>
      <c r="DW13" s="297"/>
      <c r="DX13" s="297"/>
      <c r="DY13" s="297"/>
      <c r="DZ13" s="297"/>
      <c r="EA13" s="297"/>
      <c r="EB13" s="297"/>
      <c r="EC13" s="297"/>
      <c r="ED13" s="297"/>
      <c r="EE13" s="297"/>
      <c r="EF13" s="297"/>
      <c r="EG13" s="297"/>
      <c r="EH13" s="297"/>
      <c r="EI13" s="297"/>
      <c r="EJ13" s="297"/>
      <c r="EK13" s="297"/>
      <c r="EL13" s="297"/>
      <c r="EM13" s="297"/>
      <c r="EN13" s="297"/>
      <c r="EO13" s="297"/>
      <c r="EP13" s="297"/>
      <c r="EQ13" s="297"/>
      <c r="ER13" s="297"/>
      <c r="ES13" s="297"/>
      <c r="ET13" s="297"/>
      <c r="EU13" s="297"/>
      <c r="EV13" s="297"/>
      <c r="EW13" s="297"/>
      <c r="EX13" s="297"/>
      <c r="EY13" s="297"/>
      <c r="EZ13" s="297"/>
      <c r="FA13" s="297"/>
      <c r="FB13" s="297"/>
      <c r="FC13" s="297"/>
      <c r="FD13" s="297"/>
      <c r="FE13" s="297"/>
      <c r="FF13" s="297"/>
      <c r="FG13" s="297"/>
      <c r="FH13" s="297"/>
      <c r="FI13" s="297"/>
      <c r="FJ13" s="297"/>
      <c r="FK13" s="297"/>
      <c r="FL13" s="297"/>
      <c r="FM13" s="297"/>
      <c r="FN13" s="297"/>
      <c r="FO13" s="297"/>
      <c r="FP13" s="297"/>
      <c r="FQ13" s="297"/>
      <c r="FR13" s="297"/>
      <c r="FS13" s="297"/>
      <c r="FT13" s="297"/>
      <c r="FU13" s="297"/>
      <c r="FV13" s="297"/>
      <c r="FW13" s="297"/>
      <c r="FX13" s="297"/>
      <c r="FY13" s="297"/>
      <c r="FZ13" s="297"/>
      <c r="GA13" s="297"/>
      <c r="GB13" s="297"/>
      <c r="GC13" s="297"/>
      <c r="GD13" s="297"/>
      <c r="GE13" s="297"/>
      <c r="GF13" s="297"/>
      <c r="GG13" s="297"/>
      <c r="GH13" s="297"/>
      <c r="GI13" s="297"/>
      <c r="GJ13" s="297"/>
      <c r="GK13" s="297"/>
      <c r="GL13" s="297"/>
      <c r="GM13" s="297"/>
      <c r="GN13" s="297"/>
      <c r="GO13" s="297"/>
      <c r="GP13" s="297"/>
      <c r="GQ13" s="297"/>
      <c r="GR13" s="297"/>
      <c r="GS13" s="297"/>
      <c r="GT13" s="297"/>
      <c r="GU13" s="297"/>
      <c r="GV13" s="297"/>
      <c r="GW13" s="297"/>
    </row>
    <row r="14" spans="2:205" ht="32.25" customHeight="1" x14ac:dyDescent="0.25">
      <c r="B14" s="302" t="s">
        <v>1066</v>
      </c>
      <c r="C14" s="195">
        <f>'SECRETARIA SEGURIDAD'!AA39</f>
        <v>0.88</v>
      </c>
      <c r="D14" s="13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7"/>
      <c r="DF14" s="297"/>
      <c r="DG14" s="297"/>
      <c r="DH14" s="297"/>
      <c r="DI14" s="297"/>
      <c r="DJ14" s="297"/>
      <c r="DK14" s="297"/>
      <c r="DL14" s="297"/>
      <c r="DM14" s="297"/>
      <c r="DN14" s="297"/>
      <c r="DO14" s="297"/>
      <c r="DP14" s="297"/>
      <c r="DQ14" s="297"/>
      <c r="DR14" s="297"/>
      <c r="DS14" s="297"/>
      <c r="DT14" s="297"/>
      <c r="DU14" s="297"/>
      <c r="DV14" s="297"/>
      <c r="DW14" s="297"/>
      <c r="DX14" s="297"/>
      <c r="DY14" s="297"/>
      <c r="DZ14" s="297"/>
      <c r="EA14" s="297"/>
      <c r="EB14" s="297"/>
      <c r="EC14" s="297"/>
      <c r="ED14" s="297"/>
      <c r="EE14" s="297"/>
      <c r="EF14" s="297"/>
      <c r="EG14" s="297"/>
      <c r="EH14" s="297"/>
      <c r="EI14" s="297"/>
      <c r="EJ14" s="297"/>
      <c r="EK14" s="297"/>
      <c r="EL14" s="297"/>
      <c r="EM14" s="297"/>
      <c r="EN14" s="297"/>
      <c r="EO14" s="297"/>
      <c r="EP14" s="297"/>
      <c r="EQ14" s="297"/>
      <c r="ER14" s="297"/>
      <c r="ES14" s="297"/>
      <c r="ET14" s="297"/>
      <c r="EU14" s="297"/>
      <c r="EV14" s="297"/>
      <c r="EW14" s="297"/>
      <c r="EX14" s="297"/>
      <c r="EY14" s="297"/>
      <c r="EZ14" s="297"/>
      <c r="FA14" s="297"/>
      <c r="FB14" s="297"/>
      <c r="FC14" s="297"/>
      <c r="FD14" s="297"/>
      <c r="FE14" s="297"/>
      <c r="FF14" s="297"/>
      <c r="FG14" s="297"/>
      <c r="FH14" s="297"/>
      <c r="FI14" s="297"/>
      <c r="FJ14" s="297"/>
      <c r="FK14" s="297"/>
      <c r="FL14" s="297"/>
      <c r="FM14" s="297"/>
      <c r="FN14" s="297"/>
      <c r="FO14" s="297"/>
      <c r="FP14" s="297"/>
      <c r="FQ14" s="297"/>
      <c r="FR14" s="297"/>
      <c r="FS14" s="297"/>
      <c r="FT14" s="297"/>
      <c r="FU14" s="297"/>
      <c r="FV14" s="297"/>
      <c r="FW14" s="297"/>
      <c r="FX14" s="297"/>
      <c r="FY14" s="297"/>
      <c r="FZ14" s="297"/>
      <c r="GA14" s="297"/>
      <c r="GB14" s="297"/>
      <c r="GC14" s="297"/>
      <c r="GD14" s="297"/>
      <c r="GE14" s="297"/>
      <c r="GF14" s="297"/>
      <c r="GG14" s="297"/>
      <c r="GH14" s="297"/>
      <c r="GI14" s="297"/>
      <c r="GJ14" s="297"/>
      <c r="GK14" s="297"/>
      <c r="GL14" s="297"/>
      <c r="GM14" s="297"/>
      <c r="GN14" s="297"/>
      <c r="GO14" s="297"/>
      <c r="GP14" s="297"/>
      <c r="GQ14" s="297"/>
      <c r="GR14" s="297"/>
      <c r="GS14" s="297"/>
      <c r="GT14" s="297"/>
      <c r="GU14" s="297"/>
      <c r="GV14" s="297"/>
      <c r="GW14" s="297"/>
    </row>
    <row r="15" spans="2:205" ht="19.5" hidden="1" customHeight="1" x14ac:dyDescent="0.25">
      <c r="B15" s="302" t="s">
        <v>774</v>
      </c>
      <c r="C15" s="196"/>
      <c r="D15" s="13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c r="CB15" s="297"/>
      <c r="CC15" s="297"/>
      <c r="CD15" s="297"/>
      <c r="CE15" s="297"/>
      <c r="CF15" s="297"/>
      <c r="CG15" s="297"/>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297"/>
      <c r="DF15" s="297"/>
      <c r="DG15" s="297"/>
      <c r="DH15" s="297"/>
      <c r="DI15" s="297"/>
      <c r="DJ15" s="297"/>
      <c r="DK15" s="297"/>
      <c r="DL15" s="297"/>
      <c r="DM15" s="297"/>
      <c r="DN15" s="297"/>
      <c r="DO15" s="297"/>
      <c r="DP15" s="297"/>
      <c r="DQ15" s="297"/>
      <c r="DR15" s="297"/>
      <c r="DS15" s="297"/>
      <c r="DT15" s="297"/>
      <c r="DU15" s="297"/>
      <c r="DV15" s="297"/>
      <c r="DW15" s="297"/>
      <c r="DX15" s="297"/>
      <c r="DY15" s="297"/>
      <c r="DZ15" s="297"/>
      <c r="EA15" s="297"/>
      <c r="EB15" s="297"/>
      <c r="EC15" s="297"/>
      <c r="ED15" s="297"/>
      <c r="EE15" s="297"/>
      <c r="EF15" s="297"/>
      <c r="EG15" s="297"/>
      <c r="EH15" s="297"/>
      <c r="EI15" s="297"/>
      <c r="EJ15" s="297"/>
      <c r="EK15" s="297"/>
      <c r="EL15" s="297"/>
      <c r="EM15" s="297"/>
      <c r="EN15" s="297"/>
      <c r="EO15" s="297"/>
      <c r="EP15" s="297"/>
      <c r="EQ15" s="297"/>
      <c r="ER15" s="297"/>
      <c r="ES15" s="297"/>
      <c r="ET15" s="297"/>
      <c r="EU15" s="297"/>
      <c r="EV15" s="297"/>
      <c r="EW15" s="297"/>
      <c r="EX15" s="297"/>
      <c r="EY15" s="297"/>
      <c r="EZ15" s="297"/>
      <c r="FA15" s="297"/>
      <c r="FB15" s="297"/>
      <c r="FC15" s="297"/>
      <c r="FD15" s="297"/>
      <c r="FE15" s="297"/>
      <c r="FF15" s="297"/>
      <c r="FG15" s="297"/>
      <c r="FH15" s="297"/>
      <c r="FI15" s="297"/>
      <c r="FJ15" s="297"/>
      <c r="FK15" s="297"/>
      <c r="FL15" s="297"/>
      <c r="FM15" s="297"/>
      <c r="FN15" s="297"/>
      <c r="FO15" s="297"/>
      <c r="FP15" s="297"/>
      <c r="FQ15" s="297"/>
      <c r="FR15" s="297"/>
      <c r="FS15" s="297"/>
      <c r="FT15" s="297"/>
      <c r="FU15" s="297"/>
      <c r="FV15" s="297"/>
      <c r="FW15" s="297"/>
      <c r="FX15" s="297"/>
      <c r="FY15" s="297"/>
      <c r="FZ15" s="297"/>
      <c r="GA15" s="297"/>
      <c r="GB15" s="297"/>
      <c r="GC15" s="297"/>
      <c r="GD15" s="297"/>
      <c r="GE15" s="297"/>
      <c r="GF15" s="297"/>
      <c r="GG15" s="297"/>
      <c r="GH15" s="297"/>
      <c r="GI15" s="297"/>
      <c r="GJ15" s="297"/>
      <c r="GK15" s="297"/>
      <c r="GL15" s="297"/>
      <c r="GM15" s="297"/>
      <c r="GN15" s="297"/>
      <c r="GO15" s="297"/>
      <c r="GP15" s="297"/>
      <c r="GQ15" s="297"/>
      <c r="GR15" s="297"/>
      <c r="GS15" s="297"/>
      <c r="GT15" s="297"/>
      <c r="GU15" s="297"/>
      <c r="GV15" s="297"/>
      <c r="GW15" s="297"/>
    </row>
    <row r="16" spans="2:205" ht="22.5" hidden="1" customHeight="1" x14ac:dyDescent="0.25">
      <c r="B16" s="302" t="s">
        <v>785</v>
      </c>
      <c r="C16" s="196"/>
      <c r="D16" s="13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c r="ED16" s="297"/>
      <c r="EE16" s="297"/>
      <c r="EF16" s="297"/>
      <c r="EG16" s="297"/>
      <c r="EH16" s="297"/>
      <c r="EI16" s="297"/>
      <c r="EJ16" s="297"/>
      <c r="EK16" s="297"/>
      <c r="EL16" s="297"/>
      <c r="EM16" s="297"/>
      <c r="EN16" s="297"/>
      <c r="EO16" s="297"/>
      <c r="EP16" s="297"/>
      <c r="EQ16" s="297"/>
      <c r="ER16" s="297"/>
      <c r="ES16" s="297"/>
      <c r="ET16" s="297"/>
      <c r="EU16" s="297"/>
      <c r="EV16" s="297"/>
      <c r="EW16" s="297"/>
      <c r="EX16" s="297"/>
      <c r="EY16" s="297"/>
      <c r="EZ16" s="297"/>
      <c r="FA16" s="297"/>
      <c r="FB16" s="297"/>
      <c r="FC16" s="297"/>
      <c r="FD16" s="297"/>
      <c r="FE16" s="297"/>
      <c r="FF16" s="297"/>
      <c r="FG16" s="297"/>
      <c r="FH16" s="297"/>
      <c r="FI16" s="297"/>
      <c r="FJ16" s="297"/>
      <c r="FK16" s="297"/>
      <c r="FL16" s="297"/>
      <c r="FM16" s="297"/>
      <c r="FN16" s="297"/>
      <c r="FO16" s="297"/>
      <c r="FP16" s="297"/>
      <c r="FQ16" s="297"/>
      <c r="FR16" s="297"/>
      <c r="FS16" s="297"/>
      <c r="FT16" s="297"/>
      <c r="FU16" s="297"/>
      <c r="FV16" s="297"/>
      <c r="FW16" s="297"/>
      <c r="FX16" s="297"/>
      <c r="FY16" s="297"/>
      <c r="FZ16" s="297"/>
      <c r="GA16" s="297"/>
      <c r="GB16" s="297"/>
      <c r="GC16" s="297"/>
      <c r="GD16" s="297"/>
      <c r="GE16" s="297"/>
      <c r="GF16" s="297"/>
      <c r="GG16" s="297"/>
      <c r="GH16" s="297"/>
      <c r="GI16" s="297"/>
      <c r="GJ16" s="297"/>
      <c r="GK16" s="297"/>
      <c r="GL16" s="297"/>
      <c r="GM16" s="297"/>
      <c r="GN16" s="297"/>
      <c r="GO16" s="297"/>
      <c r="GP16" s="297"/>
      <c r="GQ16" s="297"/>
      <c r="GR16" s="297"/>
      <c r="GS16" s="297"/>
      <c r="GT16" s="297"/>
      <c r="GU16" s="297"/>
      <c r="GV16" s="297"/>
      <c r="GW16" s="297"/>
    </row>
    <row r="17" spans="2:205" hidden="1" x14ac:dyDescent="0.25">
      <c r="B17" s="302" t="s">
        <v>775</v>
      </c>
      <c r="C17" s="196"/>
      <c r="D17" s="13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c r="CD17" s="297"/>
      <c r="CE17" s="297"/>
      <c r="CF17" s="297"/>
      <c r="CG17" s="297"/>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297"/>
      <c r="DF17" s="297"/>
      <c r="DG17" s="297"/>
      <c r="DH17" s="297"/>
      <c r="DI17" s="297"/>
      <c r="DJ17" s="297"/>
      <c r="DK17" s="297"/>
      <c r="DL17" s="297"/>
      <c r="DM17" s="297"/>
      <c r="DN17" s="297"/>
      <c r="DO17" s="297"/>
      <c r="DP17" s="297"/>
      <c r="DQ17" s="297"/>
      <c r="DR17" s="297"/>
      <c r="DS17" s="297"/>
      <c r="DT17" s="297"/>
      <c r="DU17" s="297"/>
      <c r="DV17" s="297"/>
      <c r="DW17" s="297"/>
      <c r="DX17" s="297"/>
      <c r="DY17" s="297"/>
      <c r="DZ17" s="297"/>
      <c r="EA17" s="297"/>
      <c r="EB17" s="297"/>
      <c r="EC17" s="297"/>
      <c r="ED17" s="297"/>
      <c r="EE17" s="297"/>
      <c r="EF17" s="297"/>
      <c r="EG17" s="297"/>
      <c r="EH17" s="297"/>
      <c r="EI17" s="297"/>
      <c r="EJ17" s="297"/>
      <c r="EK17" s="297"/>
      <c r="EL17" s="297"/>
      <c r="EM17" s="297"/>
      <c r="EN17" s="297"/>
      <c r="EO17" s="297"/>
      <c r="EP17" s="297"/>
      <c r="EQ17" s="297"/>
      <c r="ER17" s="297"/>
      <c r="ES17" s="297"/>
      <c r="ET17" s="297"/>
      <c r="EU17" s="297"/>
      <c r="EV17" s="297"/>
      <c r="EW17" s="297"/>
      <c r="EX17" s="297"/>
      <c r="EY17" s="297"/>
      <c r="EZ17" s="297"/>
      <c r="FA17" s="297"/>
      <c r="FB17" s="297"/>
      <c r="FC17" s="297"/>
      <c r="FD17" s="297"/>
      <c r="FE17" s="297"/>
      <c r="FF17" s="297"/>
      <c r="FG17" s="297"/>
      <c r="FH17" s="297"/>
      <c r="FI17" s="297"/>
      <c r="FJ17" s="297"/>
      <c r="FK17" s="297"/>
      <c r="FL17" s="297"/>
      <c r="FM17" s="297"/>
      <c r="FN17" s="297"/>
      <c r="FO17" s="297"/>
      <c r="FP17" s="297"/>
      <c r="FQ17" s="297"/>
      <c r="FR17" s="297"/>
      <c r="FS17" s="297"/>
      <c r="FT17" s="297"/>
      <c r="FU17" s="297"/>
      <c r="FV17" s="297"/>
      <c r="FW17" s="297"/>
      <c r="FX17" s="297"/>
      <c r="FY17" s="297"/>
      <c r="FZ17" s="297"/>
      <c r="GA17" s="297"/>
      <c r="GB17" s="297"/>
      <c r="GC17" s="297"/>
      <c r="GD17" s="297"/>
      <c r="GE17" s="297"/>
      <c r="GF17" s="297"/>
      <c r="GG17" s="297"/>
      <c r="GH17" s="297"/>
      <c r="GI17" s="297"/>
      <c r="GJ17" s="297"/>
      <c r="GK17" s="297"/>
      <c r="GL17" s="297"/>
      <c r="GM17" s="297"/>
      <c r="GN17" s="297"/>
      <c r="GO17" s="297"/>
      <c r="GP17" s="297"/>
      <c r="GQ17" s="297"/>
      <c r="GR17" s="297"/>
      <c r="GS17" s="297"/>
      <c r="GT17" s="297"/>
      <c r="GU17" s="297"/>
      <c r="GV17" s="297"/>
      <c r="GW17" s="297"/>
    </row>
    <row r="18" spans="2:205" ht="23.25" hidden="1" customHeight="1" x14ac:dyDescent="0.25">
      <c r="B18" s="302" t="s">
        <v>776</v>
      </c>
      <c r="C18" s="196"/>
      <c r="D18" s="13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7"/>
      <c r="CE18" s="297"/>
      <c r="CF18" s="297"/>
      <c r="CG18" s="297"/>
      <c r="CH18" s="297"/>
      <c r="CI18" s="297"/>
      <c r="CJ18" s="297"/>
      <c r="CK18" s="297"/>
      <c r="CL18" s="297"/>
      <c r="CM18" s="297"/>
      <c r="CN18" s="297"/>
      <c r="CO18" s="297"/>
      <c r="CP18" s="297"/>
      <c r="CQ18" s="297"/>
      <c r="CR18" s="297"/>
      <c r="CS18" s="297"/>
      <c r="CT18" s="297"/>
      <c r="CU18" s="297"/>
      <c r="CV18" s="297"/>
      <c r="CW18" s="297"/>
      <c r="CX18" s="297"/>
      <c r="CY18" s="297"/>
      <c r="CZ18" s="297"/>
      <c r="DA18" s="297"/>
      <c r="DB18" s="297"/>
      <c r="DC18" s="297"/>
      <c r="DD18" s="297"/>
      <c r="DE18" s="297"/>
      <c r="DF18" s="297"/>
      <c r="DG18" s="297"/>
      <c r="DH18" s="297"/>
      <c r="DI18" s="297"/>
      <c r="DJ18" s="297"/>
      <c r="DK18" s="297"/>
      <c r="DL18" s="297"/>
      <c r="DM18" s="297"/>
      <c r="DN18" s="297"/>
      <c r="DO18" s="297"/>
      <c r="DP18" s="297"/>
      <c r="DQ18" s="297"/>
      <c r="DR18" s="297"/>
      <c r="DS18" s="297"/>
      <c r="DT18" s="297"/>
      <c r="DU18" s="297"/>
      <c r="DV18" s="297"/>
      <c r="DW18" s="297"/>
      <c r="DX18" s="297"/>
      <c r="DY18" s="297"/>
      <c r="DZ18" s="297"/>
      <c r="EA18" s="297"/>
      <c r="EB18" s="297"/>
      <c r="EC18" s="297"/>
      <c r="ED18" s="297"/>
      <c r="EE18" s="297"/>
      <c r="EF18" s="297"/>
      <c r="EG18" s="297"/>
      <c r="EH18" s="297"/>
      <c r="EI18" s="297"/>
      <c r="EJ18" s="297"/>
      <c r="EK18" s="297"/>
      <c r="EL18" s="297"/>
      <c r="EM18" s="297"/>
      <c r="EN18" s="297"/>
      <c r="EO18" s="297"/>
      <c r="EP18" s="297"/>
      <c r="EQ18" s="297"/>
      <c r="ER18" s="297"/>
      <c r="ES18" s="297"/>
      <c r="ET18" s="297"/>
      <c r="EU18" s="297"/>
      <c r="EV18" s="297"/>
      <c r="EW18" s="297"/>
      <c r="EX18" s="297"/>
      <c r="EY18" s="297"/>
      <c r="EZ18" s="297"/>
      <c r="FA18" s="297"/>
      <c r="FB18" s="297"/>
      <c r="FC18" s="297"/>
      <c r="FD18" s="297"/>
      <c r="FE18" s="297"/>
      <c r="FF18" s="297"/>
      <c r="FG18" s="297"/>
      <c r="FH18" s="297"/>
      <c r="FI18" s="297"/>
      <c r="FJ18" s="297"/>
      <c r="FK18" s="297"/>
      <c r="FL18" s="297"/>
      <c r="FM18" s="297"/>
      <c r="FN18" s="297"/>
      <c r="FO18" s="297"/>
      <c r="FP18" s="297"/>
      <c r="FQ18" s="297"/>
      <c r="FR18" s="297"/>
      <c r="FS18" s="297"/>
      <c r="FT18" s="297"/>
      <c r="FU18" s="297"/>
      <c r="FV18" s="297"/>
      <c r="FW18" s="297"/>
      <c r="FX18" s="297"/>
      <c r="FY18" s="297"/>
      <c r="FZ18" s="297"/>
      <c r="GA18" s="297"/>
      <c r="GB18" s="297"/>
      <c r="GC18" s="297"/>
      <c r="GD18" s="297"/>
      <c r="GE18" s="297"/>
      <c r="GF18" s="297"/>
      <c r="GG18" s="297"/>
      <c r="GH18" s="297"/>
      <c r="GI18" s="297"/>
      <c r="GJ18" s="297"/>
      <c r="GK18" s="297"/>
      <c r="GL18" s="297"/>
      <c r="GM18" s="297"/>
      <c r="GN18" s="297"/>
      <c r="GO18" s="297"/>
      <c r="GP18" s="297"/>
      <c r="GQ18" s="297"/>
      <c r="GR18" s="297"/>
      <c r="GS18" s="297"/>
      <c r="GT18" s="297"/>
      <c r="GU18" s="297"/>
      <c r="GV18" s="297"/>
      <c r="GW18" s="297"/>
    </row>
    <row r="19" spans="2:205" ht="24" hidden="1" customHeight="1" x14ac:dyDescent="0.25">
      <c r="B19" s="302" t="s">
        <v>777</v>
      </c>
      <c r="C19" s="196"/>
      <c r="D19" s="13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7"/>
      <c r="DH19" s="297"/>
      <c r="DI19" s="297"/>
      <c r="DJ19" s="297"/>
      <c r="DK19" s="297"/>
      <c r="DL19" s="297"/>
      <c r="DM19" s="297"/>
      <c r="DN19" s="297"/>
      <c r="DO19" s="297"/>
      <c r="DP19" s="297"/>
      <c r="DQ19" s="297"/>
      <c r="DR19" s="297"/>
      <c r="DS19" s="297"/>
      <c r="DT19" s="297"/>
      <c r="DU19" s="297"/>
      <c r="DV19" s="297"/>
      <c r="DW19" s="297"/>
      <c r="DX19" s="297"/>
      <c r="DY19" s="297"/>
      <c r="DZ19" s="297"/>
      <c r="EA19" s="297"/>
      <c r="EB19" s="297"/>
      <c r="EC19" s="297"/>
      <c r="ED19" s="297"/>
      <c r="EE19" s="297"/>
      <c r="EF19" s="297"/>
      <c r="EG19" s="297"/>
      <c r="EH19" s="297"/>
      <c r="EI19" s="297"/>
      <c r="EJ19" s="297"/>
      <c r="EK19" s="297"/>
      <c r="EL19" s="297"/>
      <c r="EM19" s="297"/>
      <c r="EN19" s="297"/>
      <c r="EO19" s="297"/>
      <c r="EP19" s="297"/>
      <c r="EQ19" s="297"/>
      <c r="ER19" s="297"/>
      <c r="ES19" s="297"/>
      <c r="ET19" s="297"/>
      <c r="EU19" s="297"/>
      <c r="EV19" s="297"/>
      <c r="EW19" s="297"/>
      <c r="EX19" s="297"/>
      <c r="EY19" s="297"/>
      <c r="EZ19" s="297"/>
      <c r="FA19" s="297"/>
      <c r="FB19" s="297"/>
      <c r="FC19" s="297"/>
      <c r="FD19" s="297"/>
      <c r="FE19" s="297"/>
      <c r="FF19" s="297"/>
      <c r="FG19" s="297"/>
      <c r="FH19" s="297"/>
      <c r="FI19" s="297"/>
      <c r="FJ19" s="297"/>
      <c r="FK19" s="297"/>
      <c r="FL19" s="297"/>
      <c r="FM19" s="297"/>
      <c r="FN19" s="297"/>
      <c r="FO19" s="297"/>
      <c r="FP19" s="297"/>
      <c r="FQ19" s="297"/>
      <c r="FR19" s="297"/>
      <c r="FS19" s="297"/>
      <c r="FT19" s="297"/>
      <c r="FU19" s="297"/>
      <c r="FV19" s="297"/>
      <c r="FW19" s="297"/>
      <c r="FX19" s="297"/>
      <c r="FY19" s="297"/>
      <c r="FZ19" s="297"/>
      <c r="GA19" s="297"/>
      <c r="GB19" s="297"/>
      <c r="GC19" s="297"/>
      <c r="GD19" s="297"/>
      <c r="GE19" s="297"/>
      <c r="GF19" s="297"/>
      <c r="GG19" s="297"/>
      <c r="GH19" s="297"/>
      <c r="GI19" s="297"/>
      <c r="GJ19" s="297"/>
      <c r="GK19" s="297"/>
      <c r="GL19" s="297"/>
      <c r="GM19" s="297"/>
      <c r="GN19" s="297"/>
      <c r="GO19" s="297"/>
      <c r="GP19" s="297"/>
      <c r="GQ19" s="297"/>
      <c r="GR19" s="297"/>
      <c r="GS19" s="297"/>
      <c r="GT19" s="297"/>
      <c r="GU19" s="297"/>
      <c r="GV19" s="297"/>
      <c r="GW19" s="297"/>
    </row>
    <row r="20" spans="2:205" ht="24" hidden="1" customHeight="1" x14ac:dyDescent="0.25">
      <c r="B20" s="302" t="s">
        <v>778</v>
      </c>
      <c r="C20" s="196"/>
      <c r="D20" s="13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c r="DS20" s="297"/>
      <c r="DT20" s="297"/>
      <c r="DU20" s="297"/>
      <c r="DV20" s="297"/>
      <c r="DW20" s="297"/>
      <c r="DX20" s="297"/>
      <c r="DY20" s="297"/>
      <c r="DZ20" s="297"/>
      <c r="EA20" s="297"/>
      <c r="EB20" s="297"/>
      <c r="EC20" s="297"/>
      <c r="ED20" s="297"/>
      <c r="EE20" s="297"/>
      <c r="EF20" s="297"/>
      <c r="EG20" s="297"/>
      <c r="EH20" s="297"/>
      <c r="EI20" s="297"/>
      <c r="EJ20" s="297"/>
      <c r="EK20" s="297"/>
      <c r="EL20" s="297"/>
      <c r="EM20" s="297"/>
      <c r="EN20" s="297"/>
      <c r="EO20" s="297"/>
      <c r="EP20" s="297"/>
      <c r="EQ20" s="297"/>
      <c r="ER20" s="297"/>
      <c r="ES20" s="297"/>
      <c r="ET20" s="297"/>
      <c r="EU20" s="297"/>
      <c r="EV20" s="297"/>
      <c r="EW20" s="297"/>
      <c r="EX20" s="297"/>
      <c r="EY20" s="297"/>
      <c r="EZ20" s="297"/>
      <c r="FA20" s="297"/>
      <c r="FB20" s="297"/>
      <c r="FC20" s="297"/>
      <c r="FD20" s="297"/>
      <c r="FE20" s="297"/>
      <c r="FF20" s="297"/>
      <c r="FG20" s="297"/>
      <c r="FH20" s="297"/>
      <c r="FI20" s="297"/>
      <c r="FJ20" s="297"/>
      <c r="FK20" s="297"/>
      <c r="FL20" s="297"/>
      <c r="FM20" s="297"/>
      <c r="FN20" s="297"/>
      <c r="FO20" s="297"/>
      <c r="FP20" s="297"/>
      <c r="FQ20" s="297"/>
      <c r="FR20" s="297"/>
      <c r="FS20" s="297"/>
      <c r="FT20" s="297"/>
      <c r="FU20" s="297"/>
      <c r="FV20" s="297"/>
      <c r="FW20" s="297"/>
      <c r="FX20" s="297"/>
      <c r="FY20" s="297"/>
      <c r="FZ20" s="297"/>
      <c r="GA20" s="297"/>
      <c r="GB20" s="297"/>
      <c r="GC20" s="297"/>
      <c r="GD20" s="297"/>
      <c r="GE20" s="297"/>
      <c r="GF20" s="297"/>
      <c r="GG20" s="297"/>
      <c r="GH20" s="297"/>
      <c r="GI20" s="297"/>
      <c r="GJ20" s="297"/>
      <c r="GK20" s="297"/>
      <c r="GL20" s="297"/>
      <c r="GM20" s="297"/>
      <c r="GN20" s="297"/>
      <c r="GO20" s="297"/>
      <c r="GP20" s="297"/>
      <c r="GQ20" s="297"/>
      <c r="GR20" s="297"/>
      <c r="GS20" s="297"/>
      <c r="GT20" s="297"/>
      <c r="GU20" s="297"/>
      <c r="GV20" s="297"/>
      <c r="GW20" s="297"/>
    </row>
    <row r="21" spans="2:205" ht="18" customHeight="1" x14ac:dyDescent="0.25">
      <c r="B21" s="198" t="s">
        <v>770</v>
      </c>
      <c r="C21" s="197">
        <v>0.9</v>
      </c>
      <c r="D21" s="13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297"/>
      <c r="CB21" s="297"/>
      <c r="CC21" s="297"/>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7"/>
      <c r="DH21" s="297"/>
      <c r="DI21" s="297"/>
      <c r="DJ21" s="297"/>
      <c r="DK21" s="297"/>
      <c r="DL21" s="297"/>
      <c r="DM21" s="297"/>
      <c r="DN21" s="297"/>
      <c r="DO21" s="297"/>
      <c r="DP21" s="297"/>
      <c r="DQ21" s="297"/>
      <c r="DR21" s="297"/>
      <c r="DS21" s="297"/>
      <c r="DT21" s="297"/>
      <c r="DU21" s="297"/>
      <c r="DV21" s="297"/>
      <c r="DW21" s="297"/>
      <c r="DX21" s="297"/>
      <c r="DY21" s="297"/>
      <c r="DZ21" s="297"/>
      <c r="EA21" s="297"/>
      <c r="EB21" s="297"/>
      <c r="EC21" s="297"/>
      <c r="ED21" s="297"/>
      <c r="EE21" s="297"/>
      <c r="EF21" s="297"/>
      <c r="EG21" s="297"/>
      <c r="EH21" s="297"/>
      <c r="EI21" s="297"/>
      <c r="EJ21" s="297"/>
      <c r="EK21" s="297"/>
      <c r="EL21" s="297"/>
      <c r="EM21" s="297"/>
      <c r="EN21" s="297"/>
      <c r="EO21" s="297"/>
      <c r="EP21" s="297"/>
      <c r="EQ21" s="297"/>
      <c r="ER21" s="297"/>
      <c r="ES21" s="297"/>
      <c r="ET21" s="297"/>
      <c r="EU21" s="297"/>
      <c r="EV21" s="297"/>
      <c r="EW21" s="297"/>
      <c r="EX21" s="297"/>
      <c r="EY21" s="297"/>
      <c r="EZ21" s="297"/>
      <c r="FA21" s="297"/>
      <c r="FB21" s="297"/>
      <c r="FC21" s="297"/>
      <c r="FD21" s="297"/>
      <c r="FE21" s="297"/>
      <c r="FF21" s="297"/>
      <c r="FG21" s="297"/>
      <c r="FH21" s="297"/>
      <c r="FI21" s="297"/>
      <c r="FJ21" s="297"/>
      <c r="FK21" s="297"/>
      <c r="FL21" s="297"/>
      <c r="FM21" s="297"/>
      <c r="FN21" s="297"/>
      <c r="FO21" s="297"/>
      <c r="FP21" s="297"/>
      <c r="FQ21" s="297"/>
      <c r="FR21" s="297"/>
      <c r="FS21" s="297"/>
      <c r="FT21" s="297"/>
      <c r="FU21" s="297"/>
      <c r="FV21" s="297"/>
      <c r="FW21" s="297"/>
      <c r="FX21" s="297"/>
      <c r="FY21" s="297"/>
      <c r="FZ21" s="297"/>
      <c r="GA21" s="297"/>
      <c r="GB21" s="297"/>
      <c r="GC21" s="297"/>
      <c r="GD21" s="297"/>
      <c r="GE21" s="297"/>
      <c r="GF21" s="297"/>
      <c r="GG21" s="297"/>
      <c r="GH21" s="297"/>
      <c r="GI21" s="297"/>
      <c r="GJ21" s="297"/>
      <c r="GK21" s="297"/>
      <c r="GL21" s="297"/>
      <c r="GM21" s="297"/>
      <c r="GN21" s="297"/>
      <c r="GO21" s="297"/>
      <c r="GP21" s="297"/>
      <c r="GQ21" s="297"/>
      <c r="GR21" s="297"/>
      <c r="GS21" s="297"/>
      <c r="GT21" s="297"/>
      <c r="GU21" s="297"/>
      <c r="GV21" s="297"/>
      <c r="GW21" s="297"/>
    </row>
    <row r="22" spans="2:205" x14ac:dyDescent="0.25">
      <c r="B22" s="304"/>
      <c r="C22" s="305"/>
      <c r="D22" s="306"/>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c r="CB22" s="297"/>
      <c r="CC22" s="297"/>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7"/>
      <c r="DH22" s="297"/>
      <c r="DI22" s="297"/>
      <c r="DJ22" s="297"/>
      <c r="DK22" s="297"/>
      <c r="DL22" s="297"/>
      <c r="DM22" s="297"/>
      <c r="DN22" s="297"/>
      <c r="DO22" s="297"/>
      <c r="DP22" s="297"/>
      <c r="DQ22" s="297"/>
      <c r="DR22" s="297"/>
      <c r="DS22" s="297"/>
      <c r="DT22" s="297"/>
      <c r="DU22" s="297"/>
      <c r="DV22" s="297"/>
      <c r="DW22" s="297"/>
      <c r="DX22" s="297"/>
      <c r="DY22" s="297"/>
      <c r="DZ22" s="297"/>
      <c r="EA22" s="297"/>
      <c r="EB22" s="297"/>
      <c r="EC22" s="297"/>
      <c r="ED22" s="297"/>
      <c r="EE22" s="297"/>
      <c r="EF22" s="297"/>
      <c r="EG22" s="297"/>
      <c r="EH22" s="297"/>
      <c r="EI22" s="297"/>
      <c r="EJ22" s="297"/>
      <c r="EK22" s="297"/>
      <c r="EL22" s="297"/>
      <c r="EM22" s="297"/>
      <c r="EN22" s="297"/>
      <c r="EO22" s="297"/>
      <c r="EP22" s="297"/>
      <c r="EQ22" s="297"/>
      <c r="ER22" s="297"/>
      <c r="ES22" s="297"/>
      <c r="ET22" s="297"/>
      <c r="EU22" s="297"/>
      <c r="EV22" s="297"/>
      <c r="EW22" s="297"/>
      <c r="EX22" s="297"/>
      <c r="EY22" s="297"/>
      <c r="EZ22" s="297"/>
      <c r="FA22" s="297"/>
      <c r="FB22" s="297"/>
      <c r="FC22" s="297"/>
      <c r="FD22" s="297"/>
      <c r="FE22" s="297"/>
      <c r="FF22" s="297"/>
      <c r="FG22" s="297"/>
      <c r="FH22" s="297"/>
      <c r="FI22" s="297"/>
      <c r="FJ22" s="297"/>
      <c r="FK22" s="297"/>
      <c r="FL22" s="297"/>
      <c r="FM22" s="297"/>
      <c r="FN22" s="297"/>
      <c r="FO22" s="297"/>
      <c r="FP22" s="297"/>
      <c r="FQ22" s="297"/>
      <c r="FR22" s="297"/>
      <c r="FS22" s="297"/>
      <c r="FT22" s="297"/>
      <c r="FU22" s="297"/>
      <c r="FV22" s="297"/>
      <c r="FW22" s="297"/>
      <c r="FX22" s="297"/>
      <c r="FY22" s="297"/>
      <c r="FZ22" s="297"/>
      <c r="GA22" s="297"/>
      <c r="GB22" s="297"/>
      <c r="GC22" s="297"/>
      <c r="GD22" s="297"/>
      <c r="GE22" s="297"/>
      <c r="GF22" s="297"/>
      <c r="GG22" s="297"/>
      <c r="GH22" s="297"/>
      <c r="GI22" s="297"/>
      <c r="GJ22" s="297"/>
      <c r="GK22" s="297"/>
      <c r="GL22" s="297"/>
      <c r="GM22" s="297"/>
      <c r="GN22" s="297"/>
      <c r="GO22" s="297"/>
      <c r="GP22" s="297"/>
      <c r="GQ22" s="297"/>
      <c r="GR22" s="297"/>
      <c r="GS22" s="297"/>
      <c r="GT22" s="297"/>
      <c r="GU22" s="297"/>
      <c r="GV22" s="297"/>
      <c r="GW22" s="297"/>
    </row>
    <row r="23" spans="2:205" x14ac:dyDescent="0.25">
      <c r="B23" s="304"/>
      <c r="C23" s="305"/>
      <c r="D23" s="306"/>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297"/>
      <c r="EQ23" s="297"/>
      <c r="ER23" s="297"/>
      <c r="ES23" s="297"/>
      <c r="ET23" s="297"/>
      <c r="EU23" s="297"/>
      <c r="EV23" s="297"/>
      <c r="EW23" s="297"/>
      <c r="EX23" s="297"/>
      <c r="EY23" s="297"/>
      <c r="EZ23" s="297"/>
      <c r="FA23" s="297"/>
      <c r="FB23" s="297"/>
      <c r="FC23" s="297"/>
      <c r="FD23" s="297"/>
      <c r="FE23" s="297"/>
      <c r="FF23" s="297"/>
      <c r="FG23" s="297"/>
      <c r="FH23" s="297"/>
      <c r="FI23" s="297"/>
      <c r="FJ23" s="297"/>
      <c r="FK23" s="297"/>
      <c r="FL23" s="297"/>
      <c r="FM23" s="297"/>
      <c r="FN23" s="297"/>
      <c r="FO23" s="297"/>
      <c r="FP23" s="297"/>
      <c r="FQ23" s="297"/>
      <c r="FR23" s="297"/>
      <c r="FS23" s="297"/>
      <c r="FT23" s="297"/>
      <c r="FU23" s="297"/>
      <c r="FV23" s="297"/>
      <c r="FW23" s="297"/>
      <c r="FX23" s="297"/>
      <c r="FY23" s="297"/>
      <c r="FZ23" s="297"/>
      <c r="GA23" s="297"/>
      <c r="GB23" s="297"/>
      <c r="GC23" s="297"/>
      <c r="GD23" s="297"/>
      <c r="GE23" s="297"/>
      <c r="GF23" s="297"/>
      <c r="GG23" s="297"/>
      <c r="GH23" s="297"/>
      <c r="GI23" s="297"/>
      <c r="GJ23" s="297"/>
      <c r="GK23" s="297"/>
      <c r="GL23" s="297"/>
      <c r="GM23" s="297"/>
      <c r="GN23" s="297"/>
      <c r="GO23" s="297"/>
      <c r="GP23" s="297"/>
      <c r="GQ23" s="297"/>
      <c r="GR23" s="297"/>
      <c r="GS23" s="297"/>
      <c r="GT23" s="297"/>
      <c r="GU23" s="297"/>
      <c r="GV23" s="297"/>
      <c r="GW23" s="297"/>
    </row>
    <row r="24" spans="2:205" x14ac:dyDescent="0.25">
      <c r="B24" s="304"/>
      <c r="C24" s="305"/>
      <c r="D24" s="306"/>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297"/>
      <c r="EQ24" s="297"/>
      <c r="ER24" s="297"/>
      <c r="ES24" s="297"/>
      <c r="ET24" s="297"/>
      <c r="EU24" s="297"/>
      <c r="EV24" s="297"/>
      <c r="EW24" s="297"/>
      <c r="EX24" s="297"/>
      <c r="EY24" s="297"/>
      <c r="EZ24" s="297"/>
      <c r="FA24" s="297"/>
      <c r="FB24" s="297"/>
      <c r="FC24" s="297"/>
      <c r="FD24" s="297"/>
      <c r="FE24" s="297"/>
      <c r="FF24" s="297"/>
      <c r="FG24" s="297"/>
      <c r="FH24" s="297"/>
      <c r="FI24" s="297"/>
      <c r="FJ24" s="297"/>
      <c r="FK24" s="297"/>
      <c r="FL24" s="297"/>
      <c r="FM24" s="297"/>
      <c r="FN24" s="297"/>
      <c r="FO24" s="297"/>
      <c r="FP24" s="297"/>
      <c r="FQ24" s="297"/>
      <c r="FR24" s="297"/>
      <c r="FS24" s="297"/>
      <c r="FT24" s="297"/>
      <c r="FU24" s="297"/>
      <c r="FV24" s="297"/>
      <c r="FW24" s="297"/>
      <c r="FX24" s="297"/>
      <c r="FY24" s="297"/>
      <c r="FZ24" s="297"/>
      <c r="GA24" s="297"/>
      <c r="GB24" s="297"/>
      <c r="GC24" s="297"/>
      <c r="GD24" s="297"/>
      <c r="GE24" s="297"/>
      <c r="GF24" s="297"/>
      <c r="GG24" s="297"/>
      <c r="GH24" s="297"/>
      <c r="GI24" s="297"/>
      <c r="GJ24" s="297"/>
      <c r="GK24" s="297"/>
      <c r="GL24" s="297"/>
      <c r="GM24" s="297"/>
      <c r="GN24" s="297"/>
      <c r="GO24" s="297"/>
      <c r="GP24" s="297"/>
      <c r="GQ24" s="297"/>
      <c r="GR24" s="297"/>
      <c r="GS24" s="297"/>
      <c r="GT24" s="297"/>
      <c r="GU24" s="297"/>
      <c r="GV24" s="297"/>
      <c r="GW24" s="297"/>
    </row>
    <row r="25" spans="2:205" x14ac:dyDescent="0.25">
      <c r="B25" s="304"/>
      <c r="C25" s="305"/>
      <c r="D25" s="306"/>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7"/>
      <c r="BW25" s="297"/>
      <c r="BX25" s="297"/>
      <c r="BY25" s="297"/>
      <c r="BZ25" s="297"/>
      <c r="CA25" s="297"/>
      <c r="CB25" s="297"/>
      <c r="CC25" s="297"/>
      <c r="CD25" s="297"/>
      <c r="CE25" s="297"/>
      <c r="CF25" s="297"/>
      <c r="CG25" s="297"/>
      <c r="CH25" s="297"/>
      <c r="CI25" s="297"/>
      <c r="CJ25" s="297"/>
      <c r="CK25" s="297"/>
      <c r="CL25" s="297"/>
      <c r="CM25" s="297"/>
      <c r="CN25" s="297"/>
      <c r="CO25" s="297"/>
      <c r="CP25" s="297"/>
      <c r="CQ25" s="297"/>
      <c r="CR25" s="297"/>
      <c r="CS25" s="297"/>
      <c r="CT25" s="297"/>
      <c r="CU25" s="297"/>
      <c r="CV25" s="297"/>
      <c r="CW25" s="297"/>
      <c r="CX25" s="297"/>
      <c r="CY25" s="297"/>
      <c r="CZ25" s="297"/>
      <c r="DA25" s="297"/>
      <c r="DB25" s="297"/>
      <c r="DC25" s="297"/>
      <c r="DD25" s="297"/>
      <c r="DE25" s="297"/>
      <c r="DF25" s="297"/>
      <c r="DG25" s="297"/>
      <c r="DH25" s="297"/>
      <c r="DI25" s="297"/>
      <c r="DJ25" s="297"/>
      <c r="DK25" s="297"/>
      <c r="DL25" s="297"/>
      <c r="DM25" s="297"/>
      <c r="DN25" s="297"/>
      <c r="DO25" s="297"/>
      <c r="DP25" s="297"/>
      <c r="DQ25" s="297"/>
      <c r="DR25" s="297"/>
      <c r="DS25" s="297"/>
      <c r="DT25" s="297"/>
      <c r="DU25" s="297"/>
      <c r="DV25" s="297"/>
      <c r="DW25" s="297"/>
      <c r="DX25" s="297"/>
      <c r="DY25" s="297"/>
      <c r="DZ25" s="297"/>
      <c r="EA25" s="297"/>
      <c r="EB25" s="297"/>
      <c r="EC25" s="297"/>
      <c r="ED25" s="297"/>
      <c r="EE25" s="297"/>
      <c r="EF25" s="297"/>
      <c r="EG25" s="297"/>
      <c r="EH25" s="297"/>
      <c r="EI25" s="297"/>
      <c r="EJ25" s="297"/>
      <c r="EK25" s="297"/>
      <c r="EL25" s="297"/>
      <c r="EM25" s="297"/>
      <c r="EN25" s="297"/>
      <c r="EO25" s="297"/>
      <c r="EP25" s="297"/>
      <c r="EQ25" s="297"/>
      <c r="ER25" s="297"/>
      <c r="ES25" s="297"/>
      <c r="ET25" s="297"/>
      <c r="EU25" s="297"/>
      <c r="EV25" s="297"/>
      <c r="EW25" s="297"/>
      <c r="EX25" s="297"/>
      <c r="EY25" s="297"/>
      <c r="EZ25" s="297"/>
      <c r="FA25" s="297"/>
      <c r="FB25" s="297"/>
      <c r="FC25" s="297"/>
      <c r="FD25" s="297"/>
      <c r="FE25" s="297"/>
      <c r="FF25" s="297"/>
      <c r="FG25" s="297"/>
      <c r="FH25" s="297"/>
      <c r="FI25" s="297"/>
      <c r="FJ25" s="297"/>
      <c r="FK25" s="297"/>
      <c r="FL25" s="297"/>
      <c r="FM25" s="297"/>
      <c r="FN25" s="297"/>
      <c r="FO25" s="297"/>
      <c r="FP25" s="297"/>
      <c r="FQ25" s="297"/>
      <c r="FR25" s="297"/>
      <c r="FS25" s="297"/>
      <c r="FT25" s="297"/>
      <c r="FU25" s="297"/>
      <c r="FV25" s="297"/>
      <c r="FW25" s="297"/>
      <c r="FX25" s="297"/>
      <c r="FY25" s="297"/>
      <c r="FZ25" s="297"/>
      <c r="GA25" s="297"/>
      <c r="GB25" s="297"/>
      <c r="GC25" s="297"/>
      <c r="GD25" s="297"/>
      <c r="GE25" s="297"/>
      <c r="GF25" s="297"/>
      <c r="GG25" s="297"/>
      <c r="GH25" s="297"/>
      <c r="GI25" s="297"/>
      <c r="GJ25" s="297"/>
      <c r="GK25" s="297"/>
      <c r="GL25" s="297"/>
      <c r="GM25" s="297"/>
      <c r="GN25" s="297"/>
      <c r="GO25" s="297"/>
      <c r="GP25" s="297"/>
      <c r="GQ25" s="297"/>
      <c r="GR25" s="297"/>
      <c r="GS25" s="297"/>
      <c r="GT25" s="297"/>
      <c r="GU25" s="297"/>
      <c r="GV25" s="297"/>
      <c r="GW25" s="297"/>
    </row>
    <row r="26" spans="2:205" x14ac:dyDescent="0.25">
      <c r="B26" s="304"/>
      <c r="C26" s="305"/>
      <c r="D26" s="306"/>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c r="CG26" s="297"/>
      <c r="CH26" s="297"/>
      <c r="CI26" s="297"/>
      <c r="CJ26" s="297"/>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c r="ED26" s="297"/>
      <c r="EE26" s="297"/>
      <c r="EF26" s="297"/>
      <c r="EG26" s="297"/>
      <c r="EH26" s="297"/>
      <c r="EI26" s="297"/>
      <c r="EJ26" s="297"/>
      <c r="EK26" s="297"/>
      <c r="EL26" s="297"/>
      <c r="EM26" s="297"/>
      <c r="EN26" s="297"/>
      <c r="EO26" s="297"/>
      <c r="EP26" s="297"/>
      <c r="EQ26" s="297"/>
      <c r="ER26" s="297"/>
      <c r="ES26" s="297"/>
      <c r="ET26" s="297"/>
      <c r="EU26" s="297"/>
      <c r="EV26" s="297"/>
      <c r="EW26" s="297"/>
      <c r="EX26" s="297"/>
      <c r="EY26" s="297"/>
      <c r="EZ26" s="297"/>
      <c r="FA26" s="297"/>
      <c r="FB26" s="297"/>
      <c r="FC26" s="297"/>
      <c r="FD26" s="297"/>
      <c r="FE26" s="297"/>
      <c r="FF26" s="297"/>
      <c r="FG26" s="297"/>
      <c r="FH26" s="297"/>
      <c r="FI26" s="297"/>
      <c r="FJ26" s="297"/>
      <c r="FK26" s="297"/>
      <c r="FL26" s="297"/>
      <c r="FM26" s="297"/>
      <c r="FN26" s="297"/>
      <c r="FO26" s="297"/>
      <c r="FP26" s="297"/>
      <c r="FQ26" s="297"/>
      <c r="FR26" s="297"/>
      <c r="FS26" s="297"/>
      <c r="FT26" s="297"/>
      <c r="FU26" s="297"/>
      <c r="FV26" s="297"/>
      <c r="FW26" s="297"/>
      <c r="FX26" s="297"/>
      <c r="FY26" s="297"/>
      <c r="FZ26" s="297"/>
      <c r="GA26" s="297"/>
      <c r="GB26" s="297"/>
      <c r="GC26" s="297"/>
      <c r="GD26" s="297"/>
      <c r="GE26" s="297"/>
      <c r="GF26" s="297"/>
      <c r="GG26" s="297"/>
      <c r="GH26" s="297"/>
      <c r="GI26" s="297"/>
      <c r="GJ26" s="297"/>
      <c r="GK26" s="297"/>
      <c r="GL26" s="297"/>
      <c r="GM26" s="297"/>
      <c r="GN26" s="297"/>
      <c r="GO26" s="297"/>
      <c r="GP26" s="297"/>
      <c r="GQ26" s="297"/>
      <c r="GR26" s="297"/>
      <c r="GS26" s="297"/>
      <c r="GT26" s="297"/>
      <c r="GU26" s="297"/>
      <c r="GV26" s="297"/>
      <c r="GW26" s="297"/>
    </row>
    <row r="27" spans="2:205" x14ac:dyDescent="0.25">
      <c r="B27" s="304"/>
      <c r="C27" s="305"/>
      <c r="D27" s="306"/>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297"/>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297"/>
      <c r="EK27" s="297"/>
      <c r="EL27" s="297"/>
      <c r="EM27" s="297"/>
      <c r="EN27" s="297"/>
      <c r="EO27" s="297"/>
      <c r="EP27" s="297"/>
      <c r="EQ27" s="297"/>
      <c r="ER27" s="297"/>
      <c r="ES27" s="297"/>
      <c r="ET27" s="297"/>
      <c r="EU27" s="297"/>
      <c r="EV27" s="297"/>
      <c r="EW27" s="297"/>
      <c r="EX27" s="297"/>
      <c r="EY27" s="297"/>
      <c r="EZ27" s="297"/>
      <c r="FA27" s="297"/>
      <c r="FB27" s="297"/>
      <c r="FC27" s="297"/>
      <c r="FD27" s="297"/>
      <c r="FE27" s="297"/>
      <c r="FF27" s="297"/>
      <c r="FG27" s="297"/>
      <c r="FH27" s="297"/>
      <c r="FI27" s="297"/>
      <c r="FJ27" s="297"/>
      <c r="FK27" s="297"/>
      <c r="FL27" s="297"/>
      <c r="FM27" s="297"/>
      <c r="FN27" s="297"/>
      <c r="FO27" s="297"/>
      <c r="FP27" s="297"/>
      <c r="FQ27" s="297"/>
      <c r="FR27" s="297"/>
      <c r="FS27" s="297"/>
      <c r="FT27" s="297"/>
      <c r="FU27" s="297"/>
      <c r="FV27" s="297"/>
      <c r="FW27" s="297"/>
      <c r="FX27" s="297"/>
      <c r="FY27" s="297"/>
      <c r="FZ27" s="297"/>
      <c r="GA27" s="297"/>
      <c r="GB27" s="297"/>
      <c r="GC27" s="297"/>
      <c r="GD27" s="297"/>
      <c r="GE27" s="297"/>
      <c r="GF27" s="297"/>
      <c r="GG27" s="297"/>
      <c r="GH27" s="297"/>
      <c r="GI27" s="297"/>
      <c r="GJ27" s="297"/>
      <c r="GK27" s="297"/>
      <c r="GL27" s="297"/>
      <c r="GM27" s="297"/>
      <c r="GN27" s="297"/>
      <c r="GO27" s="297"/>
      <c r="GP27" s="297"/>
      <c r="GQ27" s="297"/>
      <c r="GR27" s="297"/>
      <c r="GS27" s="297"/>
      <c r="GT27" s="297"/>
      <c r="GU27" s="297"/>
      <c r="GV27" s="297"/>
      <c r="GW27" s="297"/>
    </row>
    <row r="28" spans="2:205" x14ac:dyDescent="0.25">
      <c r="B28" s="304"/>
      <c r="C28" s="305"/>
      <c r="D28" s="306"/>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c r="ED28" s="297"/>
      <c r="EE28" s="297"/>
      <c r="EF28" s="297"/>
      <c r="EG28" s="297"/>
      <c r="EH28" s="297"/>
      <c r="EI28" s="297"/>
      <c r="EJ28" s="297"/>
      <c r="EK28" s="297"/>
      <c r="EL28" s="297"/>
      <c r="EM28" s="297"/>
      <c r="EN28" s="297"/>
      <c r="EO28" s="297"/>
      <c r="EP28" s="297"/>
      <c r="EQ28" s="297"/>
      <c r="ER28" s="297"/>
      <c r="ES28" s="297"/>
      <c r="ET28" s="297"/>
      <c r="EU28" s="297"/>
      <c r="EV28" s="297"/>
      <c r="EW28" s="297"/>
      <c r="EX28" s="297"/>
      <c r="EY28" s="297"/>
      <c r="EZ28" s="297"/>
      <c r="FA28" s="297"/>
      <c r="FB28" s="297"/>
      <c r="FC28" s="297"/>
      <c r="FD28" s="297"/>
      <c r="FE28" s="297"/>
      <c r="FF28" s="297"/>
      <c r="FG28" s="297"/>
      <c r="FH28" s="297"/>
      <c r="FI28" s="297"/>
      <c r="FJ28" s="297"/>
      <c r="FK28" s="297"/>
      <c r="FL28" s="297"/>
      <c r="FM28" s="297"/>
      <c r="FN28" s="297"/>
      <c r="FO28" s="297"/>
      <c r="FP28" s="297"/>
      <c r="FQ28" s="297"/>
      <c r="FR28" s="297"/>
      <c r="FS28" s="297"/>
      <c r="FT28" s="297"/>
      <c r="FU28" s="297"/>
      <c r="FV28" s="297"/>
      <c r="FW28" s="297"/>
      <c r="FX28" s="297"/>
      <c r="FY28" s="297"/>
      <c r="FZ28" s="297"/>
      <c r="GA28" s="297"/>
      <c r="GB28" s="297"/>
      <c r="GC28" s="297"/>
      <c r="GD28" s="297"/>
      <c r="GE28" s="297"/>
      <c r="GF28" s="297"/>
      <c r="GG28" s="297"/>
      <c r="GH28" s="297"/>
      <c r="GI28" s="297"/>
      <c r="GJ28" s="297"/>
      <c r="GK28" s="297"/>
      <c r="GL28" s="297"/>
      <c r="GM28" s="297"/>
      <c r="GN28" s="297"/>
      <c r="GO28" s="297"/>
      <c r="GP28" s="297"/>
      <c r="GQ28" s="297"/>
      <c r="GR28" s="297"/>
      <c r="GS28" s="297"/>
      <c r="GT28" s="297"/>
      <c r="GU28" s="297"/>
      <c r="GV28" s="297"/>
      <c r="GW28" s="297"/>
    </row>
    <row r="29" spans="2:205" x14ac:dyDescent="0.25">
      <c r="B29" s="304"/>
      <c r="C29" s="305"/>
      <c r="D29" s="306"/>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c r="BT29" s="297"/>
      <c r="BU29" s="297"/>
      <c r="BV29" s="297"/>
      <c r="BW29" s="297"/>
      <c r="BX29" s="297"/>
      <c r="BY29" s="297"/>
      <c r="BZ29" s="297"/>
      <c r="CA29" s="297"/>
      <c r="CB29" s="297"/>
      <c r="CC29" s="297"/>
      <c r="CD29" s="297"/>
      <c r="CE29" s="297"/>
      <c r="CF29" s="297"/>
      <c r="CG29" s="297"/>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c r="ED29" s="297"/>
      <c r="EE29" s="297"/>
      <c r="EF29" s="297"/>
      <c r="EG29" s="297"/>
      <c r="EH29" s="297"/>
      <c r="EI29" s="297"/>
      <c r="EJ29" s="297"/>
      <c r="EK29" s="297"/>
      <c r="EL29" s="297"/>
      <c r="EM29" s="297"/>
      <c r="EN29" s="297"/>
      <c r="EO29" s="297"/>
      <c r="EP29" s="297"/>
      <c r="EQ29" s="297"/>
      <c r="ER29" s="297"/>
      <c r="ES29" s="297"/>
      <c r="ET29" s="297"/>
      <c r="EU29" s="297"/>
      <c r="EV29" s="297"/>
      <c r="EW29" s="297"/>
      <c r="EX29" s="297"/>
      <c r="EY29" s="297"/>
      <c r="EZ29" s="297"/>
      <c r="FA29" s="297"/>
      <c r="FB29" s="297"/>
      <c r="FC29" s="297"/>
      <c r="FD29" s="297"/>
      <c r="FE29" s="297"/>
      <c r="FF29" s="297"/>
      <c r="FG29" s="297"/>
      <c r="FH29" s="297"/>
      <c r="FI29" s="297"/>
      <c r="FJ29" s="297"/>
      <c r="FK29" s="297"/>
      <c r="FL29" s="297"/>
      <c r="FM29" s="297"/>
      <c r="FN29" s="297"/>
      <c r="FO29" s="297"/>
      <c r="FP29" s="297"/>
      <c r="FQ29" s="297"/>
      <c r="FR29" s="297"/>
      <c r="FS29" s="297"/>
      <c r="FT29" s="297"/>
      <c r="FU29" s="297"/>
      <c r="FV29" s="297"/>
      <c r="FW29" s="297"/>
      <c r="FX29" s="297"/>
      <c r="FY29" s="297"/>
      <c r="FZ29" s="297"/>
      <c r="GA29" s="297"/>
      <c r="GB29" s="297"/>
      <c r="GC29" s="297"/>
      <c r="GD29" s="297"/>
      <c r="GE29" s="297"/>
      <c r="GF29" s="297"/>
      <c r="GG29" s="297"/>
      <c r="GH29" s="297"/>
      <c r="GI29" s="297"/>
      <c r="GJ29" s="297"/>
      <c r="GK29" s="297"/>
      <c r="GL29" s="297"/>
      <c r="GM29" s="297"/>
      <c r="GN29" s="297"/>
      <c r="GO29" s="297"/>
      <c r="GP29" s="297"/>
      <c r="GQ29" s="297"/>
      <c r="GR29" s="297"/>
      <c r="GS29" s="297"/>
      <c r="GT29" s="297"/>
      <c r="GU29" s="297"/>
      <c r="GV29" s="297"/>
      <c r="GW29" s="297"/>
    </row>
    <row r="30" spans="2:205" x14ac:dyDescent="0.25">
      <c r="B30" s="304"/>
      <c r="C30" s="305"/>
      <c r="D30" s="306"/>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297"/>
      <c r="BV30" s="297"/>
      <c r="BW30" s="297"/>
      <c r="BX30" s="297"/>
      <c r="BY30" s="297"/>
      <c r="BZ30" s="297"/>
      <c r="CA30" s="297"/>
      <c r="CB30" s="297"/>
      <c r="CC30" s="297"/>
      <c r="CD30" s="297"/>
      <c r="CE30" s="297"/>
      <c r="CF30" s="297"/>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297"/>
      <c r="EB30" s="297"/>
      <c r="EC30" s="297"/>
      <c r="ED30" s="297"/>
      <c r="EE30" s="297"/>
      <c r="EF30" s="297"/>
      <c r="EG30" s="297"/>
      <c r="EH30" s="297"/>
      <c r="EI30" s="297"/>
      <c r="EJ30" s="297"/>
      <c r="EK30" s="297"/>
      <c r="EL30" s="297"/>
      <c r="EM30" s="297"/>
      <c r="EN30" s="297"/>
      <c r="EO30" s="297"/>
      <c r="EP30" s="297"/>
      <c r="EQ30" s="297"/>
      <c r="ER30" s="297"/>
      <c r="ES30" s="297"/>
      <c r="ET30" s="297"/>
      <c r="EU30" s="297"/>
      <c r="EV30" s="297"/>
      <c r="EW30" s="297"/>
      <c r="EX30" s="297"/>
      <c r="EY30" s="297"/>
      <c r="EZ30" s="297"/>
      <c r="FA30" s="297"/>
      <c r="FB30" s="297"/>
      <c r="FC30" s="297"/>
      <c r="FD30" s="297"/>
      <c r="FE30" s="297"/>
      <c r="FF30" s="297"/>
      <c r="FG30" s="297"/>
      <c r="FH30" s="297"/>
      <c r="FI30" s="297"/>
      <c r="FJ30" s="297"/>
      <c r="FK30" s="297"/>
      <c r="FL30" s="297"/>
      <c r="FM30" s="297"/>
      <c r="FN30" s="297"/>
      <c r="FO30" s="297"/>
      <c r="FP30" s="297"/>
      <c r="FQ30" s="297"/>
      <c r="FR30" s="297"/>
      <c r="FS30" s="297"/>
      <c r="FT30" s="297"/>
      <c r="FU30" s="297"/>
      <c r="FV30" s="297"/>
      <c r="FW30" s="297"/>
      <c r="FX30" s="297"/>
      <c r="FY30" s="297"/>
      <c r="FZ30" s="297"/>
      <c r="GA30" s="297"/>
      <c r="GB30" s="297"/>
      <c r="GC30" s="297"/>
      <c r="GD30" s="297"/>
      <c r="GE30" s="297"/>
      <c r="GF30" s="297"/>
      <c r="GG30" s="297"/>
      <c r="GH30" s="297"/>
      <c r="GI30" s="297"/>
      <c r="GJ30" s="297"/>
      <c r="GK30" s="297"/>
      <c r="GL30" s="297"/>
      <c r="GM30" s="297"/>
      <c r="GN30" s="297"/>
      <c r="GO30" s="297"/>
      <c r="GP30" s="297"/>
      <c r="GQ30" s="297"/>
      <c r="GR30" s="297"/>
      <c r="GS30" s="297"/>
      <c r="GT30" s="297"/>
      <c r="GU30" s="297"/>
      <c r="GV30" s="297"/>
      <c r="GW30" s="297"/>
    </row>
    <row r="31" spans="2:205" x14ac:dyDescent="0.25">
      <c r="B31" s="304"/>
      <c r="C31" s="305"/>
      <c r="D31" s="306"/>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7"/>
      <c r="BW31" s="297"/>
      <c r="BX31" s="297"/>
      <c r="BY31" s="297"/>
      <c r="BZ31" s="297"/>
      <c r="CA31" s="297"/>
      <c r="CB31" s="297"/>
      <c r="CC31" s="297"/>
      <c r="CD31" s="297"/>
      <c r="CE31" s="297"/>
      <c r="CF31" s="297"/>
      <c r="CG31" s="297"/>
      <c r="CH31" s="297"/>
      <c r="CI31" s="297"/>
      <c r="CJ31" s="297"/>
      <c r="CK31" s="297"/>
      <c r="CL31" s="297"/>
      <c r="CM31" s="297"/>
      <c r="CN31" s="297"/>
      <c r="CO31" s="297"/>
      <c r="CP31" s="297"/>
      <c r="CQ31" s="297"/>
      <c r="CR31" s="297"/>
      <c r="CS31" s="297"/>
      <c r="CT31" s="297"/>
      <c r="CU31" s="297"/>
      <c r="CV31" s="297"/>
      <c r="CW31" s="297"/>
      <c r="CX31" s="297"/>
      <c r="CY31" s="297"/>
      <c r="CZ31" s="297"/>
      <c r="DA31" s="297"/>
      <c r="DB31" s="297"/>
      <c r="DC31" s="297"/>
      <c r="DD31" s="297"/>
      <c r="DE31" s="297"/>
      <c r="DF31" s="297"/>
      <c r="DG31" s="297"/>
      <c r="DH31" s="297"/>
      <c r="DI31" s="297"/>
      <c r="DJ31" s="297"/>
      <c r="DK31" s="297"/>
      <c r="DL31" s="297"/>
      <c r="DM31" s="297"/>
      <c r="DN31" s="297"/>
      <c r="DO31" s="297"/>
      <c r="DP31" s="297"/>
      <c r="DQ31" s="297"/>
      <c r="DR31" s="297"/>
      <c r="DS31" s="297"/>
      <c r="DT31" s="297"/>
      <c r="DU31" s="297"/>
      <c r="DV31" s="297"/>
      <c r="DW31" s="297"/>
      <c r="DX31" s="297"/>
      <c r="DY31" s="297"/>
      <c r="DZ31" s="297"/>
      <c r="EA31" s="297"/>
      <c r="EB31" s="297"/>
      <c r="EC31" s="297"/>
      <c r="ED31" s="297"/>
      <c r="EE31" s="297"/>
      <c r="EF31" s="297"/>
      <c r="EG31" s="297"/>
      <c r="EH31" s="297"/>
      <c r="EI31" s="297"/>
      <c r="EJ31" s="297"/>
      <c r="EK31" s="297"/>
      <c r="EL31" s="297"/>
      <c r="EM31" s="297"/>
      <c r="EN31" s="297"/>
      <c r="EO31" s="297"/>
      <c r="EP31" s="297"/>
      <c r="EQ31" s="297"/>
      <c r="ER31" s="297"/>
      <c r="ES31" s="297"/>
      <c r="ET31" s="297"/>
      <c r="EU31" s="297"/>
      <c r="EV31" s="297"/>
      <c r="EW31" s="297"/>
      <c r="EX31" s="297"/>
      <c r="EY31" s="297"/>
      <c r="EZ31" s="297"/>
      <c r="FA31" s="297"/>
      <c r="FB31" s="297"/>
      <c r="FC31" s="297"/>
      <c r="FD31" s="297"/>
      <c r="FE31" s="297"/>
      <c r="FF31" s="297"/>
      <c r="FG31" s="297"/>
      <c r="FH31" s="297"/>
      <c r="FI31" s="297"/>
      <c r="FJ31" s="297"/>
      <c r="FK31" s="297"/>
      <c r="FL31" s="297"/>
      <c r="FM31" s="297"/>
      <c r="FN31" s="297"/>
      <c r="FO31" s="297"/>
      <c r="FP31" s="297"/>
      <c r="FQ31" s="297"/>
      <c r="FR31" s="297"/>
      <c r="FS31" s="297"/>
      <c r="FT31" s="297"/>
      <c r="FU31" s="297"/>
      <c r="FV31" s="297"/>
      <c r="FW31" s="297"/>
      <c r="FX31" s="297"/>
      <c r="FY31" s="297"/>
      <c r="FZ31" s="297"/>
      <c r="GA31" s="297"/>
      <c r="GB31" s="297"/>
      <c r="GC31" s="297"/>
      <c r="GD31" s="297"/>
      <c r="GE31" s="297"/>
      <c r="GF31" s="297"/>
      <c r="GG31" s="297"/>
      <c r="GH31" s="297"/>
      <c r="GI31" s="297"/>
      <c r="GJ31" s="297"/>
      <c r="GK31" s="297"/>
      <c r="GL31" s="297"/>
      <c r="GM31" s="297"/>
      <c r="GN31" s="297"/>
      <c r="GO31" s="297"/>
      <c r="GP31" s="297"/>
      <c r="GQ31" s="297"/>
      <c r="GR31" s="297"/>
      <c r="GS31" s="297"/>
      <c r="GT31" s="297"/>
      <c r="GU31" s="297"/>
      <c r="GV31" s="297"/>
      <c r="GW31" s="297"/>
    </row>
    <row r="32" spans="2:205" x14ac:dyDescent="0.25">
      <c r="B32" s="304"/>
      <c r="C32" s="305"/>
      <c r="D32" s="306"/>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c r="CQ32" s="297"/>
      <c r="CR32" s="297"/>
      <c r="CS32" s="297"/>
      <c r="CT32" s="297"/>
      <c r="CU32" s="297"/>
      <c r="CV32" s="297"/>
      <c r="CW32" s="297"/>
      <c r="CX32" s="297"/>
      <c r="CY32" s="297"/>
      <c r="CZ32" s="297"/>
      <c r="DA32" s="297"/>
      <c r="DB32" s="297"/>
      <c r="DC32" s="297"/>
      <c r="DD32" s="297"/>
      <c r="DE32" s="297"/>
      <c r="DF32" s="297"/>
      <c r="DG32" s="297"/>
      <c r="DH32" s="297"/>
      <c r="DI32" s="297"/>
      <c r="DJ32" s="297"/>
      <c r="DK32" s="297"/>
      <c r="DL32" s="297"/>
      <c r="DM32" s="297"/>
      <c r="DN32" s="297"/>
      <c r="DO32" s="297"/>
      <c r="DP32" s="297"/>
      <c r="DQ32" s="297"/>
      <c r="DR32" s="297"/>
      <c r="DS32" s="297"/>
      <c r="DT32" s="297"/>
      <c r="DU32" s="297"/>
      <c r="DV32" s="297"/>
      <c r="DW32" s="297"/>
      <c r="DX32" s="297"/>
      <c r="DY32" s="297"/>
      <c r="DZ32" s="297"/>
      <c r="EA32" s="297"/>
      <c r="EB32" s="297"/>
      <c r="EC32" s="297"/>
      <c r="ED32" s="297"/>
      <c r="EE32" s="297"/>
      <c r="EF32" s="297"/>
      <c r="EG32" s="297"/>
      <c r="EH32" s="297"/>
      <c r="EI32" s="297"/>
      <c r="EJ32" s="297"/>
      <c r="EK32" s="297"/>
      <c r="EL32" s="297"/>
      <c r="EM32" s="297"/>
      <c r="EN32" s="297"/>
      <c r="EO32" s="297"/>
      <c r="EP32" s="297"/>
      <c r="EQ32" s="297"/>
      <c r="ER32" s="297"/>
      <c r="ES32" s="297"/>
      <c r="ET32" s="297"/>
      <c r="EU32" s="297"/>
      <c r="EV32" s="297"/>
      <c r="EW32" s="297"/>
      <c r="EX32" s="297"/>
      <c r="EY32" s="297"/>
      <c r="EZ32" s="297"/>
      <c r="FA32" s="297"/>
      <c r="FB32" s="297"/>
      <c r="FC32" s="297"/>
      <c r="FD32" s="297"/>
      <c r="FE32" s="297"/>
      <c r="FF32" s="297"/>
      <c r="FG32" s="297"/>
      <c r="FH32" s="297"/>
      <c r="FI32" s="297"/>
      <c r="FJ32" s="297"/>
      <c r="FK32" s="297"/>
      <c r="FL32" s="297"/>
      <c r="FM32" s="297"/>
      <c r="FN32" s="297"/>
      <c r="FO32" s="297"/>
      <c r="FP32" s="297"/>
      <c r="FQ32" s="297"/>
      <c r="FR32" s="297"/>
      <c r="FS32" s="297"/>
      <c r="FT32" s="297"/>
      <c r="FU32" s="297"/>
      <c r="FV32" s="297"/>
      <c r="FW32" s="297"/>
      <c r="FX32" s="297"/>
      <c r="FY32" s="297"/>
      <c r="FZ32" s="297"/>
      <c r="GA32" s="297"/>
      <c r="GB32" s="297"/>
      <c r="GC32" s="297"/>
      <c r="GD32" s="297"/>
      <c r="GE32" s="297"/>
      <c r="GF32" s="297"/>
      <c r="GG32" s="297"/>
      <c r="GH32" s="297"/>
      <c r="GI32" s="297"/>
      <c r="GJ32" s="297"/>
      <c r="GK32" s="297"/>
      <c r="GL32" s="297"/>
      <c r="GM32" s="297"/>
      <c r="GN32" s="297"/>
      <c r="GO32" s="297"/>
      <c r="GP32" s="297"/>
      <c r="GQ32" s="297"/>
      <c r="GR32" s="297"/>
      <c r="GS32" s="297"/>
      <c r="GT32" s="297"/>
      <c r="GU32" s="297"/>
      <c r="GV32" s="297"/>
      <c r="GW32" s="297"/>
    </row>
    <row r="33" spans="2:205" x14ac:dyDescent="0.25">
      <c r="B33" s="304"/>
      <c r="C33" s="305"/>
      <c r="D33" s="306"/>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7"/>
      <c r="BW33" s="297"/>
      <c r="BX33" s="297"/>
      <c r="BY33" s="297"/>
      <c r="BZ33" s="297"/>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7"/>
      <c r="DL33" s="297"/>
      <c r="DM33" s="297"/>
      <c r="DN33" s="297"/>
      <c r="DO33" s="297"/>
      <c r="DP33" s="297"/>
      <c r="DQ33" s="297"/>
      <c r="DR33" s="297"/>
      <c r="DS33" s="297"/>
      <c r="DT33" s="297"/>
      <c r="DU33" s="297"/>
      <c r="DV33" s="297"/>
      <c r="DW33" s="297"/>
      <c r="DX33" s="297"/>
      <c r="DY33" s="297"/>
      <c r="DZ33" s="297"/>
      <c r="EA33" s="297"/>
      <c r="EB33" s="297"/>
      <c r="EC33" s="297"/>
      <c r="ED33" s="297"/>
      <c r="EE33" s="297"/>
      <c r="EF33" s="297"/>
      <c r="EG33" s="297"/>
      <c r="EH33" s="297"/>
      <c r="EI33" s="297"/>
      <c r="EJ33" s="297"/>
      <c r="EK33" s="297"/>
      <c r="EL33" s="297"/>
      <c r="EM33" s="297"/>
      <c r="EN33" s="297"/>
      <c r="EO33" s="297"/>
      <c r="EP33" s="297"/>
      <c r="EQ33" s="297"/>
      <c r="ER33" s="297"/>
      <c r="ES33" s="297"/>
      <c r="ET33" s="297"/>
      <c r="EU33" s="297"/>
      <c r="EV33" s="297"/>
      <c r="EW33" s="297"/>
      <c r="EX33" s="297"/>
      <c r="EY33" s="297"/>
      <c r="EZ33" s="297"/>
      <c r="FA33" s="297"/>
      <c r="FB33" s="297"/>
      <c r="FC33" s="297"/>
      <c r="FD33" s="297"/>
      <c r="FE33" s="297"/>
      <c r="FF33" s="297"/>
      <c r="FG33" s="297"/>
      <c r="FH33" s="297"/>
      <c r="FI33" s="297"/>
      <c r="FJ33" s="297"/>
      <c r="FK33" s="297"/>
      <c r="FL33" s="297"/>
      <c r="FM33" s="297"/>
      <c r="FN33" s="297"/>
      <c r="FO33" s="297"/>
      <c r="FP33" s="297"/>
      <c r="FQ33" s="297"/>
      <c r="FR33" s="297"/>
      <c r="FS33" s="297"/>
      <c r="FT33" s="297"/>
      <c r="FU33" s="297"/>
      <c r="FV33" s="297"/>
      <c r="FW33" s="297"/>
      <c r="FX33" s="297"/>
      <c r="FY33" s="297"/>
      <c r="FZ33" s="297"/>
      <c r="GA33" s="297"/>
      <c r="GB33" s="297"/>
      <c r="GC33" s="297"/>
      <c r="GD33" s="297"/>
      <c r="GE33" s="297"/>
      <c r="GF33" s="297"/>
      <c r="GG33" s="297"/>
      <c r="GH33" s="297"/>
      <c r="GI33" s="297"/>
      <c r="GJ33" s="297"/>
      <c r="GK33" s="297"/>
      <c r="GL33" s="297"/>
      <c r="GM33" s="297"/>
      <c r="GN33" s="297"/>
      <c r="GO33" s="297"/>
      <c r="GP33" s="297"/>
      <c r="GQ33" s="297"/>
      <c r="GR33" s="297"/>
      <c r="GS33" s="297"/>
      <c r="GT33" s="297"/>
      <c r="GU33" s="297"/>
      <c r="GV33" s="297"/>
      <c r="GW33" s="297"/>
    </row>
    <row r="34" spans="2:205" x14ac:dyDescent="0.25">
      <c r="B34" s="304"/>
      <c r="C34" s="305"/>
      <c r="D34" s="306"/>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7"/>
      <c r="BW34" s="297"/>
      <c r="BX34" s="297"/>
      <c r="BY34" s="297"/>
      <c r="BZ34" s="297"/>
      <c r="CA34" s="297"/>
      <c r="CB34" s="297"/>
      <c r="CC34" s="297"/>
      <c r="CD34" s="297"/>
      <c r="CE34" s="297"/>
      <c r="CF34" s="297"/>
      <c r="CG34" s="297"/>
      <c r="CH34" s="297"/>
      <c r="CI34" s="297"/>
      <c r="CJ34" s="297"/>
      <c r="CK34" s="297"/>
      <c r="CL34" s="297"/>
      <c r="CM34" s="297"/>
      <c r="CN34" s="297"/>
      <c r="CO34" s="297"/>
      <c r="CP34" s="297"/>
      <c r="CQ34" s="297"/>
      <c r="CR34" s="297"/>
      <c r="CS34" s="297"/>
      <c r="CT34" s="297"/>
      <c r="CU34" s="297"/>
      <c r="CV34" s="297"/>
      <c r="CW34" s="297"/>
      <c r="CX34" s="297"/>
      <c r="CY34" s="297"/>
      <c r="CZ34" s="297"/>
      <c r="DA34" s="297"/>
      <c r="DB34" s="297"/>
      <c r="DC34" s="297"/>
      <c r="DD34" s="297"/>
      <c r="DE34" s="297"/>
      <c r="DF34" s="297"/>
      <c r="DG34" s="297"/>
      <c r="DH34" s="297"/>
      <c r="DI34" s="297"/>
      <c r="DJ34" s="297"/>
      <c r="DK34" s="297"/>
      <c r="DL34" s="297"/>
      <c r="DM34" s="297"/>
      <c r="DN34" s="297"/>
      <c r="DO34" s="297"/>
      <c r="DP34" s="297"/>
      <c r="DQ34" s="297"/>
      <c r="DR34" s="297"/>
      <c r="DS34" s="297"/>
      <c r="DT34" s="297"/>
      <c r="DU34" s="297"/>
      <c r="DV34" s="297"/>
      <c r="DW34" s="297"/>
      <c r="DX34" s="297"/>
      <c r="DY34" s="297"/>
      <c r="DZ34" s="297"/>
      <c r="EA34" s="297"/>
      <c r="EB34" s="297"/>
      <c r="EC34" s="297"/>
      <c r="ED34" s="297"/>
      <c r="EE34" s="297"/>
      <c r="EF34" s="297"/>
      <c r="EG34" s="297"/>
      <c r="EH34" s="297"/>
      <c r="EI34" s="297"/>
      <c r="EJ34" s="297"/>
      <c r="EK34" s="297"/>
      <c r="EL34" s="297"/>
      <c r="EM34" s="297"/>
      <c r="EN34" s="297"/>
      <c r="EO34" s="297"/>
      <c r="EP34" s="297"/>
      <c r="EQ34" s="297"/>
      <c r="ER34" s="297"/>
      <c r="ES34" s="297"/>
      <c r="ET34" s="297"/>
      <c r="EU34" s="297"/>
      <c r="EV34" s="297"/>
      <c r="EW34" s="297"/>
      <c r="EX34" s="297"/>
      <c r="EY34" s="297"/>
      <c r="EZ34" s="297"/>
      <c r="FA34" s="297"/>
      <c r="FB34" s="297"/>
      <c r="FC34" s="297"/>
      <c r="FD34" s="297"/>
      <c r="FE34" s="297"/>
      <c r="FF34" s="297"/>
      <c r="FG34" s="297"/>
      <c r="FH34" s="297"/>
      <c r="FI34" s="297"/>
      <c r="FJ34" s="297"/>
      <c r="FK34" s="297"/>
      <c r="FL34" s="297"/>
      <c r="FM34" s="297"/>
      <c r="FN34" s="297"/>
      <c r="FO34" s="297"/>
      <c r="FP34" s="297"/>
      <c r="FQ34" s="297"/>
      <c r="FR34" s="297"/>
      <c r="FS34" s="297"/>
      <c r="FT34" s="297"/>
      <c r="FU34" s="297"/>
      <c r="FV34" s="297"/>
      <c r="FW34" s="297"/>
      <c r="FX34" s="297"/>
      <c r="FY34" s="297"/>
      <c r="FZ34" s="297"/>
      <c r="GA34" s="297"/>
      <c r="GB34" s="297"/>
      <c r="GC34" s="297"/>
      <c r="GD34" s="297"/>
      <c r="GE34" s="297"/>
      <c r="GF34" s="297"/>
      <c r="GG34" s="297"/>
      <c r="GH34" s="297"/>
      <c r="GI34" s="297"/>
      <c r="GJ34" s="297"/>
      <c r="GK34" s="297"/>
      <c r="GL34" s="297"/>
      <c r="GM34" s="297"/>
      <c r="GN34" s="297"/>
      <c r="GO34" s="297"/>
      <c r="GP34" s="297"/>
      <c r="GQ34" s="297"/>
      <c r="GR34" s="297"/>
      <c r="GS34" s="297"/>
      <c r="GT34" s="297"/>
      <c r="GU34" s="297"/>
      <c r="GV34" s="297"/>
      <c r="GW34" s="297"/>
    </row>
    <row r="35" spans="2:205" x14ac:dyDescent="0.25">
      <c r="B35" s="304"/>
      <c r="C35" s="305"/>
      <c r="D35" s="306"/>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c r="BT35" s="297"/>
      <c r="BU35" s="297"/>
      <c r="BV35" s="297"/>
      <c r="BW35" s="297"/>
      <c r="BX35" s="297"/>
      <c r="BY35" s="297"/>
      <c r="BZ35" s="297"/>
      <c r="CA35" s="297"/>
      <c r="CB35" s="297"/>
      <c r="CC35" s="297"/>
      <c r="CD35" s="297"/>
      <c r="CE35" s="297"/>
      <c r="CF35" s="297"/>
      <c r="CG35" s="297"/>
      <c r="CH35" s="297"/>
      <c r="CI35" s="297"/>
      <c r="CJ35" s="297"/>
      <c r="CK35" s="297"/>
      <c r="CL35" s="297"/>
      <c r="CM35" s="297"/>
      <c r="CN35" s="297"/>
      <c r="CO35" s="297"/>
      <c r="CP35" s="297"/>
      <c r="CQ35" s="297"/>
      <c r="CR35" s="297"/>
      <c r="CS35" s="297"/>
      <c r="CT35" s="297"/>
      <c r="CU35" s="297"/>
      <c r="CV35" s="297"/>
      <c r="CW35" s="297"/>
      <c r="CX35" s="297"/>
      <c r="CY35" s="297"/>
      <c r="CZ35" s="297"/>
      <c r="DA35" s="297"/>
      <c r="DB35" s="297"/>
      <c r="DC35" s="297"/>
      <c r="DD35" s="297"/>
      <c r="DE35" s="297"/>
      <c r="DF35" s="297"/>
      <c r="DG35" s="297"/>
      <c r="DH35" s="297"/>
      <c r="DI35" s="297"/>
      <c r="DJ35" s="297"/>
      <c r="DK35" s="297"/>
      <c r="DL35" s="297"/>
      <c r="DM35" s="297"/>
      <c r="DN35" s="297"/>
      <c r="DO35" s="297"/>
      <c r="DP35" s="297"/>
      <c r="DQ35" s="297"/>
      <c r="DR35" s="297"/>
      <c r="DS35" s="297"/>
      <c r="DT35" s="297"/>
      <c r="DU35" s="297"/>
      <c r="DV35" s="297"/>
      <c r="DW35" s="297"/>
      <c r="DX35" s="297"/>
      <c r="DY35" s="297"/>
      <c r="DZ35" s="297"/>
      <c r="EA35" s="297"/>
      <c r="EB35" s="297"/>
      <c r="EC35" s="297"/>
      <c r="ED35" s="297"/>
      <c r="EE35" s="297"/>
      <c r="EF35" s="297"/>
      <c r="EG35" s="297"/>
      <c r="EH35" s="297"/>
      <c r="EI35" s="297"/>
      <c r="EJ35" s="297"/>
      <c r="EK35" s="297"/>
      <c r="EL35" s="297"/>
      <c r="EM35" s="297"/>
      <c r="EN35" s="297"/>
      <c r="EO35" s="297"/>
      <c r="EP35" s="297"/>
      <c r="EQ35" s="297"/>
      <c r="ER35" s="297"/>
      <c r="ES35" s="297"/>
      <c r="ET35" s="297"/>
      <c r="EU35" s="297"/>
      <c r="EV35" s="297"/>
      <c r="EW35" s="297"/>
      <c r="EX35" s="297"/>
      <c r="EY35" s="297"/>
      <c r="EZ35" s="297"/>
      <c r="FA35" s="297"/>
      <c r="FB35" s="297"/>
      <c r="FC35" s="297"/>
      <c r="FD35" s="297"/>
      <c r="FE35" s="297"/>
      <c r="FF35" s="297"/>
      <c r="FG35" s="297"/>
      <c r="FH35" s="297"/>
      <c r="FI35" s="297"/>
      <c r="FJ35" s="297"/>
      <c r="FK35" s="297"/>
      <c r="FL35" s="297"/>
      <c r="FM35" s="297"/>
      <c r="FN35" s="297"/>
      <c r="FO35" s="297"/>
      <c r="FP35" s="297"/>
      <c r="FQ35" s="297"/>
      <c r="FR35" s="297"/>
      <c r="FS35" s="297"/>
      <c r="FT35" s="297"/>
      <c r="FU35" s="297"/>
      <c r="FV35" s="297"/>
      <c r="FW35" s="297"/>
      <c r="FX35" s="297"/>
      <c r="FY35" s="297"/>
      <c r="FZ35" s="297"/>
      <c r="GA35" s="297"/>
      <c r="GB35" s="297"/>
      <c r="GC35" s="297"/>
      <c r="GD35" s="297"/>
      <c r="GE35" s="297"/>
      <c r="GF35" s="297"/>
      <c r="GG35" s="297"/>
      <c r="GH35" s="297"/>
      <c r="GI35" s="297"/>
      <c r="GJ35" s="297"/>
      <c r="GK35" s="297"/>
      <c r="GL35" s="297"/>
      <c r="GM35" s="297"/>
      <c r="GN35" s="297"/>
      <c r="GO35" s="297"/>
      <c r="GP35" s="297"/>
      <c r="GQ35" s="297"/>
      <c r="GR35" s="297"/>
      <c r="GS35" s="297"/>
      <c r="GT35" s="297"/>
      <c r="GU35" s="297"/>
      <c r="GV35" s="297"/>
      <c r="GW35" s="297"/>
    </row>
    <row r="36" spans="2:205" x14ac:dyDescent="0.25">
      <c r="B36" s="304"/>
      <c r="C36" s="305"/>
      <c r="D36" s="306"/>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7"/>
      <c r="CB36" s="297"/>
      <c r="CC36" s="297"/>
      <c r="CD36" s="297"/>
      <c r="CE36" s="297"/>
      <c r="CF36" s="297"/>
      <c r="CG36" s="297"/>
      <c r="CH36" s="297"/>
      <c r="CI36" s="297"/>
      <c r="CJ36" s="297"/>
      <c r="CK36" s="297"/>
      <c r="CL36" s="297"/>
      <c r="CM36" s="297"/>
      <c r="CN36" s="297"/>
      <c r="CO36" s="297"/>
      <c r="CP36" s="297"/>
      <c r="CQ36" s="297"/>
      <c r="CR36" s="297"/>
      <c r="CS36" s="297"/>
      <c r="CT36" s="297"/>
      <c r="CU36" s="297"/>
      <c r="CV36" s="297"/>
      <c r="CW36" s="297"/>
      <c r="CX36" s="297"/>
      <c r="CY36" s="297"/>
      <c r="CZ36" s="297"/>
      <c r="DA36" s="297"/>
      <c r="DB36" s="297"/>
      <c r="DC36" s="297"/>
      <c r="DD36" s="297"/>
      <c r="DE36" s="297"/>
      <c r="DF36" s="297"/>
      <c r="DG36" s="297"/>
      <c r="DH36" s="297"/>
      <c r="DI36" s="297"/>
      <c r="DJ36" s="297"/>
      <c r="DK36" s="297"/>
      <c r="DL36" s="297"/>
      <c r="DM36" s="297"/>
      <c r="DN36" s="297"/>
      <c r="DO36" s="297"/>
      <c r="DP36" s="297"/>
      <c r="DQ36" s="297"/>
      <c r="DR36" s="297"/>
      <c r="DS36" s="297"/>
      <c r="DT36" s="297"/>
      <c r="DU36" s="297"/>
      <c r="DV36" s="297"/>
      <c r="DW36" s="297"/>
      <c r="DX36" s="297"/>
      <c r="DY36" s="297"/>
      <c r="DZ36" s="297"/>
      <c r="EA36" s="297"/>
      <c r="EB36" s="297"/>
      <c r="EC36" s="297"/>
      <c r="ED36" s="297"/>
      <c r="EE36" s="297"/>
      <c r="EF36" s="297"/>
      <c r="EG36" s="297"/>
      <c r="EH36" s="297"/>
      <c r="EI36" s="297"/>
      <c r="EJ36" s="297"/>
      <c r="EK36" s="297"/>
      <c r="EL36" s="297"/>
      <c r="EM36" s="297"/>
      <c r="EN36" s="297"/>
      <c r="EO36" s="297"/>
      <c r="EP36" s="297"/>
      <c r="EQ36" s="297"/>
      <c r="ER36" s="297"/>
      <c r="ES36" s="297"/>
      <c r="ET36" s="297"/>
      <c r="EU36" s="297"/>
      <c r="EV36" s="297"/>
      <c r="EW36" s="297"/>
      <c r="EX36" s="297"/>
      <c r="EY36" s="297"/>
      <c r="EZ36" s="297"/>
      <c r="FA36" s="297"/>
      <c r="FB36" s="297"/>
      <c r="FC36" s="297"/>
      <c r="FD36" s="297"/>
      <c r="FE36" s="297"/>
      <c r="FF36" s="297"/>
      <c r="FG36" s="297"/>
      <c r="FH36" s="297"/>
      <c r="FI36" s="297"/>
      <c r="FJ36" s="297"/>
      <c r="FK36" s="297"/>
      <c r="FL36" s="297"/>
      <c r="FM36" s="297"/>
      <c r="FN36" s="297"/>
      <c r="FO36" s="297"/>
      <c r="FP36" s="297"/>
      <c r="FQ36" s="297"/>
      <c r="FR36" s="297"/>
      <c r="FS36" s="297"/>
      <c r="FT36" s="297"/>
      <c r="FU36" s="297"/>
      <c r="FV36" s="297"/>
      <c r="FW36" s="297"/>
      <c r="FX36" s="297"/>
      <c r="FY36" s="297"/>
      <c r="FZ36" s="297"/>
      <c r="GA36" s="297"/>
      <c r="GB36" s="297"/>
      <c r="GC36" s="297"/>
      <c r="GD36" s="297"/>
      <c r="GE36" s="297"/>
      <c r="GF36" s="297"/>
      <c r="GG36" s="297"/>
      <c r="GH36" s="297"/>
      <c r="GI36" s="297"/>
      <c r="GJ36" s="297"/>
      <c r="GK36" s="297"/>
      <c r="GL36" s="297"/>
      <c r="GM36" s="297"/>
      <c r="GN36" s="297"/>
      <c r="GO36" s="297"/>
      <c r="GP36" s="297"/>
      <c r="GQ36" s="297"/>
      <c r="GR36" s="297"/>
      <c r="GS36" s="297"/>
      <c r="GT36" s="297"/>
      <c r="GU36" s="297"/>
      <c r="GV36" s="297"/>
      <c r="GW36" s="297"/>
    </row>
    <row r="37" spans="2:205" x14ac:dyDescent="0.25">
      <c r="B37" s="304"/>
      <c r="C37" s="305"/>
      <c r="D37" s="306"/>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7"/>
      <c r="BU37" s="297"/>
      <c r="BV37" s="297"/>
      <c r="BW37" s="297"/>
      <c r="BX37" s="297"/>
      <c r="BY37" s="297"/>
      <c r="BZ37" s="297"/>
      <c r="CA37" s="297"/>
      <c r="CB37" s="297"/>
      <c r="CC37" s="297"/>
      <c r="CD37" s="297"/>
      <c r="CE37" s="297"/>
      <c r="CF37" s="297"/>
      <c r="CG37" s="297"/>
      <c r="CH37" s="297"/>
      <c r="CI37" s="297"/>
      <c r="CJ37" s="297"/>
      <c r="CK37" s="297"/>
      <c r="CL37" s="297"/>
      <c r="CM37" s="297"/>
      <c r="CN37" s="297"/>
      <c r="CO37" s="297"/>
      <c r="CP37" s="297"/>
      <c r="CQ37" s="297"/>
      <c r="CR37" s="297"/>
      <c r="CS37" s="297"/>
      <c r="CT37" s="297"/>
      <c r="CU37" s="297"/>
      <c r="CV37" s="297"/>
      <c r="CW37" s="297"/>
      <c r="CX37" s="297"/>
      <c r="CY37" s="297"/>
      <c r="CZ37" s="297"/>
      <c r="DA37" s="297"/>
      <c r="DB37" s="297"/>
      <c r="DC37" s="297"/>
      <c r="DD37" s="297"/>
      <c r="DE37" s="297"/>
      <c r="DF37" s="297"/>
      <c r="DG37" s="297"/>
      <c r="DH37" s="297"/>
      <c r="DI37" s="297"/>
      <c r="DJ37" s="297"/>
      <c r="DK37" s="297"/>
      <c r="DL37" s="297"/>
      <c r="DM37" s="297"/>
      <c r="DN37" s="297"/>
      <c r="DO37" s="297"/>
      <c r="DP37" s="297"/>
      <c r="DQ37" s="297"/>
      <c r="DR37" s="297"/>
      <c r="DS37" s="297"/>
      <c r="DT37" s="297"/>
      <c r="DU37" s="297"/>
      <c r="DV37" s="297"/>
      <c r="DW37" s="297"/>
      <c r="DX37" s="297"/>
      <c r="DY37" s="297"/>
      <c r="DZ37" s="297"/>
      <c r="EA37" s="297"/>
      <c r="EB37" s="297"/>
      <c r="EC37" s="297"/>
      <c r="ED37" s="297"/>
      <c r="EE37" s="297"/>
      <c r="EF37" s="297"/>
      <c r="EG37" s="297"/>
      <c r="EH37" s="297"/>
      <c r="EI37" s="297"/>
      <c r="EJ37" s="297"/>
      <c r="EK37" s="297"/>
      <c r="EL37" s="297"/>
      <c r="EM37" s="297"/>
      <c r="EN37" s="297"/>
      <c r="EO37" s="297"/>
      <c r="EP37" s="297"/>
      <c r="EQ37" s="297"/>
      <c r="ER37" s="297"/>
      <c r="ES37" s="297"/>
      <c r="ET37" s="297"/>
      <c r="EU37" s="297"/>
      <c r="EV37" s="297"/>
      <c r="EW37" s="297"/>
      <c r="EX37" s="297"/>
      <c r="EY37" s="297"/>
      <c r="EZ37" s="297"/>
      <c r="FA37" s="297"/>
      <c r="FB37" s="297"/>
      <c r="FC37" s="297"/>
      <c r="FD37" s="297"/>
      <c r="FE37" s="297"/>
      <c r="FF37" s="297"/>
      <c r="FG37" s="297"/>
      <c r="FH37" s="297"/>
      <c r="FI37" s="297"/>
      <c r="FJ37" s="297"/>
      <c r="FK37" s="297"/>
      <c r="FL37" s="297"/>
      <c r="FM37" s="297"/>
      <c r="FN37" s="297"/>
      <c r="FO37" s="297"/>
      <c r="FP37" s="297"/>
      <c r="FQ37" s="297"/>
      <c r="FR37" s="297"/>
      <c r="FS37" s="297"/>
      <c r="FT37" s="297"/>
      <c r="FU37" s="297"/>
      <c r="FV37" s="297"/>
      <c r="FW37" s="297"/>
      <c r="FX37" s="297"/>
      <c r="FY37" s="297"/>
      <c r="FZ37" s="297"/>
      <c r="GA37" s="297"/>
      <c r="GB37" s="297"/>
      <c r="GC37" s="297"/>
      <c r="GD37" s="297"/>
      <c r="GE37" s="297"/>
      <c r="GF37" s="297"/>
      <c r="GG37" s="297"/>
      <c r="GH37" s="297"/>
      <c r="GI37" s="297"/>
      <c r="GJ37" s="297"/>
      <c r="GK37" s="297"/>
      <c r="GL37" s="297"/>
      <c r="GM37" s="297"/>
      <c r="GN37" s="297"/>
      <c r="GO37" s="297"/>
      <c r="GP37" s="297"/>
      <c r="GQ37" s="297"/>
      <c r="GR37" s="297"/>
      <c r="GS37" s="297"/>
      <c r="GT37" s="297"/>
      <c r="GU37" s="297"/>
      <c r="GV37" s="297"/>
      <c r="GW37" s="297"/>
    </row>
    <row r="38" spans="2:205" x14ac:dyDescent="0.25">
      <c r="B38" s="304"/>
      <c r="C38" s="305"/>
      <c r="D38" s="306"/>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7"/>
      <c r="CT38" s="297"/>
      <c r="CU38" s="297"/>
      <c r="CV38" s="297"/>
      <c r="CW38" s="297"/>
      <c r="CX38" s="297"/>
      <c r="CY38" s="297"/>
      <c r="CZ38" s="297"/>
      <c r="DA38" s="297"/>
      <c r="DB38" s="297"/>
      <c r="DC38" s="297"/>
      <c r="DD38" s="297"/>
      <c r="DE38" s="297"/>
      <c r="DF38" s="297"/>
      <c r="DG38" s="297"/>
      <c r="DH38" s="297"/>
      <c r="DI38" s="297"/>
      <c r="DJ38" s="297"/>
      <c r="DK38" s="297"/>
      <c r="DL38" s="297"/>
      <c r="DM38" s="297"/>
      <c r="DN38" s="297"/>
      <c r="DO38" s="297"/>
      <c r="DP38" s="297"/>
      <c r="DQ38" s="297"/>
      <c r="DR38" s="297"/>
      <c r="DS38" s="297"/>
      <c r="DT38" s="297"/>
      <c r="DU38" s="297"/>
      <c r="DV38" s="297"/>
      <c r="DW38" s="297"/>
      <c r="DX38" s="297"/>
      <c r="DY38" s="297"/>
      <c r="DZ38" s="297"/>
      <c r="EA38" s="297"/>
      <c r="EB38" s="297"/>
      <c r="EC38" s="297"/>
      <c r="ED38" s="297"/>
      <c r="EE38" s="297"/>
      <c r="EF38" s="297"/>
      <c r="EG38" s="297"/>
      <c r="EH38" s="297"/>
      <c r="EI38" s="297"/>
      <c r="EJ38" s="297"/>
      <c r="EK38" s="297"/>
      <c r="EL38" s="297"/>
      <c r="EM38" s="297"/>
      <c r="EN38" s="297"/>
      <c r="EO38" s="297"/>
      <c r="EP38" s="297"/>
      <c r="EQ38" s="297"/>
      <c r="ER38" s="297"/>
      <c r="ES38" s="297"/>
      <c r="ET38" s="297"/>
      <c r="EU38" s="297"/>
      <c r="EV38" s="297"/>
      <c r="EW38" s="297"/>
      <c r="EX38" s="297"/>
      <c r="EY38" s="297"/>
      <c r="EZ38" s="297"/>
      <c r="FA38" s="297"/>
      <c r="FB38" s="297"/>
      <c r="FC38" s="297"/>
      <c r="FD38" s="297"/>
      <c r="FE38" s="297"/>
      <c r="FF38" s="297"/>
      <c r="FG38" s="297"/>
      <c r="FH38" s="297"/>
      <c r="FI38" s="297"/>
      <c r="FJ38" s="297"/>
      <c r="FK38" s="297"/>
      <c r="FL38" s="297"/>
      <c r="FM38" s="297"/>
      <c r="FN38" s="297"/>
      <c r="FO38" s="297"/>
      <c r="FP38" s="297"/>
      <c r="FQ38" s="297"/>
      <c r="FR38" s="297"/>
      <c r="FS38" s="297"/>
      <c r="FT38" s="297"/>
      <c r="FU38" s="297"/>
      <c r="FV38" s="297"/>
      <c r="FW38" s="297"/>
      <c r="FX38" s="297"/>
      <c r="FY38" s="297"/>
      <c r="FZ38" s="297"/>
      <c r="GA38" s="297"/>
      <c r="GB38" s="297"/>
      <c r="GC38" s="297"/>
      <c r="GD38" s="297"/>
      <c r="GE38" s="297"/>
      <c r="GF38" s="297"/>
      <c r="GG38" s="297"/>
      <c r="GH38" s="297"/>
      <c r="GI38" s="297"/>
      <c r="GJ38" s="297"/>
      <c r="GK38" s="297"/>
      <c r="GL38" s="297"/>
      <c r="GM38" s="297"/>
      <c r="GN38" s="297"/>
      <c r="GO38" s="297"/>
      <c r="GP38" s="297"/>
      <c r="GQ38" s="297"/>
      <c r="GR38" s="297"/>
      <c r="GS38" s="297"/>
      <c r="GT38" s="297"/>
      <c r="GU38" s="297"/>
      <c r="GV38" s="297"/>
      <c r="GW38" s="297"/>
    </row>
    <row r="39" spans="2:205" x14ac:dyDescent="0.25">
      <c r="B39" s="304"/>
      <c r="C39" s="305"/>
      <c r="D39" s="306"/>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7"/>
      <c r="DI39" s="297"/>
      <c r="DJ39" s="297"/>
      <c r="DK39" s="297"/>
      <c r="DL39" s="297"/>
      <c r="DM39" s="297"/>
      <c r="DN39" s="297"/>
      <c r="DO39" s="297"/>
      <c r="DP39" s="297"/>
      <c r="DQ39" s="297"/>
      <c r="DR39" s="297"/>
      <c r="DS39" s="297"/>
      <c r="DT39" s="297"/>
      <c r="DU39" s="297"/>
      <c r="DV39" s="297"/>
      <c r="DW39" s="297"/>
      <c r="DX39" s="297"/>
      <c r="DY39" s="297"/>
      <c r="DZ39" s="297"/>
      <c r="EA39" s="297"/>
      <c r="EB39" s="297"/>
      <c r="EC39" s="297"/>
      <c r="ED39" s="297"/>
      <c r="EE39" s="297"/>
      <c r="EF39" s="297"/>
      <c r="EG39" s="297"/>
      <c r="EH39" s="297"/>
      <c r="EI39" s="297"/>
      <c r="EJ39" s="297"/>
      <c r="EK39" s="297"/>
      <c r="EL39" s="297"/>
      <c r="EM39" s="297"/>
      <c r="EN39" s="297"/>
      <c r="EO39" s="297"/>
      <c r="EP39" s="297"/>
      <c r="EQ39" s="297"/>
      <c r="ER39" s="297"/>
      <c r="ES39" s="297"/>
      <c r="ET39" s="297"/>
      <c r="EU39" s="297"/>
      <c r="EV39" s="297"/>
      <c r="EW39" s="297"/>
      <c r="EX39" s="297"/>
      <c r="EY39" s="297"/>
      <c r="EZ39" s="297"/>
      <c r="FA39" s="297"/>
      <c r="FB39" s="297"/>
      <c r="FC39" s="297"/>
      <c r="FD39" s="297"/>
      <c r="FE39" s="297"/>
      <c r="FF39" s="297"/>
      <c r="FG39" s="297"/>
      <c r="FH39" s="297"/>
      <c r="FI39" s="297"/>
      <c r="FJ39" s="297"/>
      <c r="FK39" s="297"/>
      <c r="FL39" s="297"/>
      <c r="FM39" s="297"/>
      <c r="FN39" s="297"/>
      <c r="FO39" s="297"/>
      <c r="FP39" s="297"/>
      <c r="FQ39" s="297"/>
      <c r="FR39" s="297"/>
      <c r="FS39" s="297"/>
      <c r="FT39" s="297"/>
      <c r="FU39" s="297"/>
      <c r="FV39" s="297"/>
      <c r="FW39" s="297"/>
      <c r="FX39" s="297"/>
      <c r="FY39" s="297"/>
      <c r="FZ39" s="297"/>
      <c r="GA39" s="297"/>
      <c r="GB39" s="297"/>
      <c r="GC39" s="297"/>
      <c r="GD39" s="297"/>
      <c r="GE39" s="297"/>
      <c r="GF39" s="297"/>
      <c r="GG39" s="297"/>
      <c r="GH39" s="297"/>
      <c r="GI39" s="297"/>
      <c r="GJ39" s="297"/>
      <c r="GK39" s="297"/>
      <c r="GL39" s="297"/>
      <c r="GM39" s="297"/>
      <c r="GN39" s="297"/>
      <c r="GO39" s="297"/>
      <c r="GP39" s="297"/>
      <c r="GQ39" s="297"/>
      <c r="GR39" s="297"/>
      <c r="GS39" s="297"/>
      <c r="GT39" s="297"/>
      <c r="GU39" s="297"/>
      <c r="GV39" s="297"/>
      <c r="GW39" s="297"/>
    </row>
    <row r="40" spans="2:205" x14ac:dyDescent="0.25">
      <c r="B40" s="304"/>
      <c r="C40" s="305"/>
      <c r="D40" s="306"/>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c r="CQ40" s="297"/>
      <c r="CR40" s="297"/>
      <c r="CS40" s="297"/>
      <c r="CT40" s="297"/>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7"/>
      <c r="DS40" s="297"/>
      <c r="DT40" s="297"/>
      <c r="DU40" s="297"/>
      <c r="DV40" s="297"/>
      <c r="DW40" s="297"/>
      <c r="DX40" s="297"/>
      <c r="DY40" s="297"/>
      <c r="DZ40" s="297"/>
      <c r="EA40" s="297"/>
      <c r="EB40" s="297"/>
      <c r="EC40" s="297"/>
      <c r="ED40" s="297"/>
      <c r="EE40" s="297"/>
      <c r="EF40" s="297"/>
      <c r="EG40" s="297"/>
      <c r="EH40" s="297"/>
      <c r="EI40" s="297"/>
      <c r="EJ40" s="297"/>
      <c r="EK40" s="297"/>
      <c r="EL40" s="297"/>
      <c r="EM40" s="297"/>
      <c r="EN40" s="297"/>
      <c r="EO40" s="297"/>
      <c r="EP40" s="297"/>
      <c r="EQ40" s="297"/>
      <c r="ER40" s="297"/>
      <c r="ES40" s="297"/>
      <c r="ET40" s="297"/>
      <c r="EU40" s="297"/>
      <c r="EV40" s="297"/>
      <c r="EW40" s="297"/>
      <c r="EX40" s="297"/>
      <c r="EY40" s="297"/>
      <c r="EZ40" s="297"/>
      <c r="FA40" s="297"/>
      <c r="FB40" s="297"/>
      <c r="FC40" s="297"/>
      <c r="FD40" s="297"/>
      <c r="FE40" s="297"/>
      <c r="FF40" s="297"/>
      <c r="FG40" s="297"/>
      <c r="FH40" s="297"/>
      <c r="FI40" s="297"/>
      <c r="FJ40" s="297"/>
      <c r="FK40" s="297"/>
      <c r="FL40" s="297"/>
      <c r="FM40" s="297"/>
      <c r="FN40" s="297"/>
      <c r="FO40" s="297"/>
      <c r="FP40" s="297"/>
      <c r="FQ40" s="297"/>
      <c r="FR40" s="297"/>
      <c r="FS40" s="297"/>
      <c r="FT40" s="297"/>
      <c r="FU40" s="297"/>
      <c r="FV40" s="297"/>
      <c r="FW40" s="297"/>
      <c r="FX40" s="297"/>
      <c r="FY40" s="297"/>
      <c r="FZ40" s="297"/>
      <c r="GA40" s="297"/>
      <c r="GB40" s="297"/>
      <c r="GC40" s="297"/>
      <c r="GD40" s="297"/>
      <c r="GE40" s="297"/>
      <c r="GF40" s="297"/>
      <c r="GG40" s="297"/>
      <c r="GH40" s="297"/>
      <c r="GI40" s="297"/>
      <c r="GJ40" s="297"/>
      <c r="GK40" s="297"/>
      <c r="GL40" s="297"/>
      <c r="GM40" s="297"/>
      <c r="GN40" s="297"/>
      <c r="GO40" s="297"/>
      <c r="GP40" s="297"/>
      <c r="GQ40" s="297"/>
      <c r="GR40" s="297"/>
      <c r="GS40" s="297"/>
      <c r="GT40" s="297"/>
      <c r="GU40" s="297"/>
      <c r="GV40" s="297"/>
      <c r="GW40" s="297"/>
    </row>
    <row r="41" spans="2:205" x14ac:dyDescent="0.25">
      <c r="B41" s="304"/>
      <c r="C41" s="305"/>
      <c r="D41" s="306"/>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c r="CB41" s="297"/>
      <c r="CC41" s="297"/>
      <c r="CD41" s="297"/>
      <c r="CE41" s="297"/>
      <c r="CF41" s="297"/>
      <c r="CG41" s="297"/>
      <c r="CH41" s="297"/>
      <c r="CI41" s="297"/>
      <c r="CJ41" s="297"/>
      <c r="CK41" s="297"/>
      <c r="CL41" s="297"/>
      <c r="CM41" s="297"/>
      <c r="CN41" s="297"/>
      <c r="CO41" s="297"/>
      <c r="CP41" s="297"/>
      <c r="CQ41" s="297"/>
      <c r="CR41" s="297"/>
      <c r="CS41" s="297"/>
      <c r="CT41" s="297"/>
      <c r="CU41" s="297"/>
      <c r="CV41" s="297"/>
      <c r="CW41" s="297"/>
      <c r="CX41" s="297"/>
      <c r="CY41" s="297"/>
      <c r="CZ41" s="297"/>
      <c r="DA41" s="297"/>
      <c r="DB41" s="297"/>
      <c r="DC41" s="297"/>
      <c r="DD41" s="297"/>
      <c r="DE41" s="297"/>
      <c r="DF41" s="297"/>
      <c r="DG41" s="297"/>
      <c r="DH41" s="297"/>
      <c r="DI41" s="297"/>
      <c r="DJ41" s="297"/>
      <c r="DK41" s="297"/>
      <c r="DL41" s="297"/>
      <c r="DM41" s="297"/>
      <c r="DN41" s="297"/>
      <c r="DO41" s="297"/>
      <c r="DP41" s="297"/>
      <c r="DQ41" s="297"/>
      <c r="DR41" s="297"/>
      <c r="DS41" s="297"/>
      <c r="DT41" s="297"/>
      <c r="DU41" s="297"/>
      <c r="DV41" s="297"/>
      <c r="DW41" s="297"/>
      <c r="DX41" s="297"/>
      <c r="DY41" s="297"/>
      <c r="DZ41" s="297"/>
      <c r="EA41" s="297"/>
      <c r="EB41" s="297"/>
      <c r="EC41" s="297"/>
      <c r="ED41" s="297"/>
      <c r="EE41" s="297"/>
      <c r="EF41" s="297"/>
      <c r="EG41" s="297"/>
      <c r="EH41" s="297"/>
      <c r="EI41" s="297"/>
      <c r="EJ41" s="297"/>
      <c r="EK41" s="297"/>
      <c r="EL41" s="297"/>
      <c r="EM41" s="297"/>
      <c r="EN41" s="297"/>
      <c r="EO41" s="297"/>
      <c r="EP41" s="297"/>
      <c r="EQ41" s="297"/>
      <c r="ER41" s="297"/>
      <c r="ES41" s="297"/>
      <c r="ET41" s="297"/>
      <c r="EU41" s="297"/>
      <c r="EV41" s="297"/>
      <c r="EW41" s="297"/>
      <c r="EX41" s="297"/>
      <c r="EY41" s="297"/>
      <c r="EZ41" s="297"/>
      <c r="FA41" s="297"/>
      <c r="FB41" s="297"/>
      <c r="FC41" s="297"/>
      <c r="FD41" s="297"/>
      <c r="FE41" s="297"/>
      <c r="FF41" s="297"/>
      <c r="FG41" s="297"/>
      <c r="FH41" s="297"/>
      <c r="FI41" s="297"/>
      <c r="FJ41" s="297"/>
      <c r="FK41" s="297"/>
      <c r="FL41" s="297"/>
      <c r="FM41" s="297"/>
      <c r="FN41" s="297"/>
      <c r="FO41" s="297"/>
      <c r="FP41" s="297"/>
      <c r="FQ41" s="297"/>
      <c r="FR41" s="297"/>
      <c r="FS41" s="297"/>
      <c r="FT41" s="297"/>
      <c r="FU41" s="297"/>
      <c r="FV41" s="297"/>
      <c r="FW41" s="297"/>
      <c r="FX41" s="297"/>
      <c r="FY41" s="297"/>
      <c r="FZ41" s="297"/>
      <c r="GA41" s="297"/>
      <c r="GB41" s="297"/>
      <c r="GC41" s="297"/>
      <c r="GD41" s="297"/>
      <c r="GE41" s="297"/>
      <c r="GF41" s="297"/>
      <c r="GG41" s="297"/>
      <c r="GH41" s="297"/>
      <c r="GI41" s="297"/>
      <c r="GJ41" s="297"/>
      <c r="GK41" s="297"/>
      <c r="GL41" s="297"/>
      <c r="GM41" s="297"/>
      <c r="GN41" s="297"/>
      <c r="GO41" s="297"/>
      <c r="GP41" s="297"/>
      <c r="GQ41" s="297"/>
      <c r="GR41" s="297"/>
      <c r="GS41" s="297"/>
      <c r="GT41" s="297"/>
      <c r="GU41" s="297"/>
      <c r="GV41" s="297"/>
      <c r="GW41" s="297"/>
    </row>
    <row r="42" spans="2:205" x14ac:dyDescent="0.25">
      <c r="B42" s="304"/>
      <c r="C42" s="305"/>
      <c r="D42" s="306"/>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c r="ED42" s="297"/>
      <c r="EE42" s="297"/>
      <c r="EF42" s="297"/>
      <c r="EG42" s="297"/>
      <c r="EH42" s="297"/>
      <c r="EI42" s="297"/>
      <c r="EJ42" s="297"/>
      <c r="EK42" s="297"/>
      <c r="EL42" s="297"/>
      <c r="EM42" s="297"/>
      <c r="EN42" s="297"/>
      <c r="EO42" s="297"/>
      <c r="EP42" s="297"/>
      <c r="EQ42" s="297"/>
      <c r="ER42" s="297"/>
      <c r="ES42" s="297"/>
      <c r="ET42" s="297"/>
      <c r="EU42" s="297"/>
      <c r="EV42" s="297"/>
      <c r="EW42" s="297"/>
      <c r="EX42" s="297"/>
      <c r="EY42" s="297"/>
      <c r="EZ42" s="297"/>
      <c r="FA42" s="297"/>
      <c r="FB42" s="297"/>
      <c r="FC42" s="297"/>
      <c r="FD42" s="297"/>
      <c r="FE42" s="297"/>
      <c r="FF42" s="297"/>
      <c r="FG42" s="297"/>
      <c r="FH42" s="297"/>
      <c r="FI42" s="297"/>
      <c r="FJ42" s="297"/>
      <c r="FK42" s="297"/>
      <c r="FL42" s="297"/>
      <c r="FM42" s="297"/>
      <c r="FN42" s="297"/>
      <c r="FO42" s="297"/>
      <c r="FP42" s="297"/>
      <c r="FQ42" s="297"/>
      <c r="FR42" s="297"/>
      <c r="FS42" s="297"/>
      <c r="FT42" s="297"/>
      <c r="FU42" s="297"/>
      <c r="FV42" s="297"/>
      <c r="FW42" s="297"/>
      <c r="FX42" s="297"/>
      <c r="FY42" s="297"/>
      <c r="FZ42" s="297"/>
      <c r="GA42" s="297"/>
      <c r="GB42" s="297"/>
      <c r="GC42" s="297"/>
      <c r="GD42" s="297"/>
      <c r="GE42" s="297"/>
      <c r="GF42" s="297"/>
      <c r="GG42" s="297"/>
      <c r="GH42" s="297"/>
      <c r="GI42" s="297"/>
      <c r="GJ42" s="297"/>
      <c r="GK42" s="297"/>
      <c r="GL42" s="297"/>
      <c r="GM42" s="297"/>
      <c r="GN42" s="297"/>
      <c r="GO42" s="297"/>
      <c r="GP42" s="297"/>
      <c r="GQ42" s="297"/>
      <c r="GR42" s="297"/>
      <c r="GS42" s="297"/>
      <c r="GT42" s="297"/>
      <c r="GU42" s="297"/>
      <c r="GV42" s="297"/>
      <c r="GW42" s="297"/>
    </row>
    <row r="43" spans="2:205" x14ac:dyDescent="0.25">
      <c r="B43" s="304"/>
      <c r="C43" s="305"/>
      <c r="D43" s="306"/>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c r="DG43" s="297"/>
      <c r="DH43" s="297"/>
      <c r="DI43" s="297"/>
      <c r="DJ43" s="297"/>
      <c r="DK43" s="297"/>
      <c r="DL43" s="297"/>
      <c r="DM43" s="297"/>
      <c r="DN43" s="297"/>
      <c r="DO43" s="297"/>
      <c r="DP43" s="297"/>
      <c r="DQ43" s="297"/>
      <c r="DR43" s="297"/>
      <c r="DS43" s="297"/>
      <c r="DT43" s="297"/>
      <c r="DU43" s="297"/>
      <c r="DV43" s="297"/>
      <c r="DW43" s="297"/>
      <c r="DX43" s="297"/>
      <c r="DY43" s="297"/>
      <c r="DZ43" s="297"/>
      <c r="EA43" s="297"/>
      <c r="EB43" s="297"/>
      <c r="EC43" s="297"/>
      <c r="ED43" s="297"/>
      <c r="EE43" s="297"/>
      <c r="EF43" s="297"/>
      <c r="EG43" s="297"/>
      <c r="EH43" s="297"/>
      <c r="EI43" s="297"/>
      <c r="EJ43" s="297"/>
      <c r="EK43" s="297"/>
      <c r="EL43" s="297"/>
      <c r="EM43" s="297"/>
      <c r="EN43" s="297"/>
      <c r="EO43" s="297"/>
      <c r="EP43" s="297"/>
      <c r="EQ43" s="297"/>
      <c r="ER43" s="297"/>
      <c r="ES43" s="297"/>
      <c r="ET43" s="297"/>
      <c r="EU43" s="297"/>
      <c r="EV43" s="297"/>
      <c r="EW43" s="297"/>
      <c r="EX43" s="297"/>
      <c r="EY43" s="297"/>
      <c r="EZ43" s="297"/>
      <c r="FA43" s="297"/>
      <c r="FB43" s="297"/>
      <c r="FC43" s="297"/>
      <c r="FD43" s="297"/>
      <c r="FE43" s="297"/>
      <c r="FF43" s="297"/>
      <c r="FG43" s="297"/>
      <c r="FH43" s="297"/>
      <c r="FI43" s="297"/>
      <c r="FJ43" s="297"/>
      <c r="FK43" s="297"/>
      <c r="FL43" s="297"/>
      <c r="FM43" s="297"/>
      <c r="FN43" s="297"/>
      <c r="FO43" s="297"/>
      <c r="FP43" s="297"/>
      <c r="FQ43" s="297"/>
      <c r="FR43" s="297"/>
      <c r="FS43" s="297"/>
      <c r="FT43" s="297"/>
      <c r="FU43" s="297"/>
      <c r="FV43" s="297"/>
      <c r="FW43" s="297"/>
      <c r="FX43" s="297"/>
      <c r="FY43" s="297"/>
      <c r="FZ43" s="297"/>
      <c r="GA43" s="297"/>
      <c r="GB43" s="297"/>
      <c r="GC43" s="297"/>
      <c r="GD43" s="297"/>
      <c r="GE43" s="297"/>
      <c r="GF43" s="297"/>
      <c r="GG43" s="297"/>
      <c r="GH43" s="297"/>
      <c r="GI43" s="297"/>
      <c r="GJ43" s="297"/>
      <c r="GK43" s="297"/>
      <c r="GL43" s="297"/>
      <c r="GM43" s="297"/>
      <c r="GN43" s="297"/>
      <c r="GO43" s="297"/>
      <c r="GP43" s="297"/>
      <c r="GQ43" s="297"/>
      <c r="GR43" s="297"/>
      <c r="GS43" s="297"/>
      <c r="GT43" s="297"/>
      <c r="GU43" s="297"/>
      <c r="GV43" s="297"/>
      <c r="GW43" s="297"/>
    </row>
    <row r="44" spans="2:205" x14ac:dyDescent="0.25">
      <c r="B44" s="304"/>
      <c r="C44" s="305"/>
      <c r="D44" s="306"/>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c r="CW44" s="297"/>
      <c r="CX44" s="297"/>
      <c r="CY44" s="297"/>
      <c r="CZ44" s="297"/>
      <c r="DA44" s="297"/>
      <c r="DB44" s="297"/>
      <c r="DC44" s="297"/>
      <c r="DD44" s="297"/>
      <c r="DE44" s="297"/>
      <c r="DF44" s="297"/>
      <c r="DG44" s="297"/>
      <c r="DH44" s="297"/>
      <c r="DI44" s="297"/>
      <c r="DJ44" s="297"/>
      <c r="DK44" s="297"/>
      <c r="DL44" s="297"/>
      <c r="DM44" s="297"/>
      <c r="DN44" s="297"/>
      <c r="DO44" s="297"/>
      <c r="DP44" s="297"/>
      <c r="DQ44" s="297"/>
      <c r="DR44" s="297"/>
      <c r="DS44" s="297"/>
      <c r="DT44" s="297"/>
      <c r="DU44" s="297"/>
      <c r="DV44" s="297"/>
      <c r="DW44" s="297"/>
      <c r="DX44" s="297"/>
      <c r="DY44" s="297"/>
      <c r="DZ44" s="297"/>
      <c r="EA44" s="297"/>
      <c r="EB44" s="297"/>
      <c r="EC44" s="297"/>
      <c r="ED44" s="297"/>
      <c r="EE44" s="297"/>
      <c r="EF44" s="297"/>
      <c r="EG44" s="297"/>
      <c r="EH44" s="297"/>
      <c r="EI44" s="297"/>
      <c r="EJ44" s="297"/>
      <c r="EK44" s="297"/>
      <c r="EL44" s="297"/>
      <c r="EM44" s="297"/>
      <c r="EN44" s="297"/>
      <c r="EO44" s="297"/>
      <c r="EP44" s="297"/>
      <c r="EQ44" s="297"/>
      <c r="ER44" s="297"/>
      <c r="ES44" s="297"/>
      <c r="ET44" s="297"/>
      <c r="EU44" s="297"/>
      <c r="EV44" s="297"/>
      <c r="EW44" s="297"/>
      <c r="EX44" s="297"/>
      <c r="EY44" s="297"/>
      <c r="EZ44" s="297"/>
      <c r="FA44" s="297"/>
      <c r="FB44" s="297"/>
      <c r="FC44" s="297"/>
      <c r="FD44" s="297"/>
      <c r="FE44" s="297"/>
      <c r="FF44" s="297"/>
      <c r="FG44" s="297"/>
      <c r="FH44" s="297"/>
      <c r="FI44" s="297"/>
      <c r="FJ44" s="297"/>
      <c r="FK44" s="297"/>
      <c r="FL44" s="297"/>
      <c r="FM44" s="297"/>
      <c r="FN44" s="297"/>
      <c r="FO44" s="297"/>
      <c r="FP44" s="297"/>
      <c r="FQ44" s="297"/>
      <c r="FR44" s="297"/>
      <c r="FS44" s="297"/>
      <c r="FT44" s="297"/>
      <c r="FU44" s="297"/>
      <c r="FV44" s="297"/>
      <c r="FW44" s="297"/>
      <c r="FX44" s="297"/>
      <c r="FY44" s="297"/>
      <c r="FZ44" s="297"/>
      <c r="GA44" s="297"/>
      <c r="GB44" s="297"/>
      <c r="GC44" s="297"/>
      <c r="GD44" s="297"/>
      <c r="GE44" s="297"/>
      <c r="GF44" s="297"/>
      <c r="GG44" s="297"/>
      <c r="GH44" s="297"/>
      <c r="GI44" s="297"/>
      <c r="GJ44" s="297"/>
      <c r="GK44" s="297"/>
      <c r="GL44" s="297"/>
      <c r="GM44" s="297"/>
      <c r="GN44" s="297"/>
      <c r="GO44" s="297"/>
      <c r="GP44" s="297"/>
      <c r="GQ44" s="297"/>
      <c r="GR44" s="297"/>
      <c r="GS44" s="297"/>
      <c r="GT44" s="297"/>
      <c r="GU44" s="297"/>
      <c r="GV44" s="297"/>
      <c r="GW44" s="297"/>
    </row>
    <row r="45" spans="2:205" x14ac:dyDescent="0.25">
      <c r="B45" s="304"/>
      <c r="C45" s="305"/>
      <c r="D45" s="306"/>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7"/>
      <c r="CL45" s="297"/>
      <c r="CM45" s="297"/>
      <c r="CN45" s="297"/>
      <c r="CO45" s="297"/>
      <c r="CP45" s="297"/>
      <c r="CQ45" s="297"/>
      <c r="CR45" s="297"/>
      <c r="CS45" s="297"/>
      <c r="CT45" s="297"/>
      <c r="CU45" s="297"/>
      <c r="CV45" s="297"/>
      <c r="CW45" s="297"/>
      <c r="CX45" s="297"/>
      <c r="CY45" s="297"/>
      <c r="CZ45" s="297"/>
      <c r="DA45" s="297"/>
      <c r="DB45" s="297"/>
      <c r="DC45" s="297"/>
      <c r="DD45" s="297"/>
      <c r="DE45" s="297"/>
      <c r="DF45" s="297"/>
      <c r="DG45" s="297"/>
      <c r="DH45" s="297"/>
      <c r="DI45" s="297"/>
      <c r="DJ45" s="297"/>
      <c r="DK45" s="297"/>
      <c r="DL45" s="297"/>
      <c r="DM45" s="297"/>
      <c r="DN45" s="297"/>
      <c r="DO45" s="297"/>
      <c r="DP45" s="297"/>
      <c r="DQ45" s="297"/>
      <c r="DR45" s="297"/>
      <c r="DS45" s="297"/>
      <c r="DT45" s="297"/>
      <c r="DU45" s="297"/>
      <c r="DV45" s="297"/>
      <c r="DW45" s="297"/>
      <c r="DX45" s="297"/>
      <c r="DY45" s="297"/>
      <c r="DZ45" s="297"/>
      <c r="EA45" s="297"/>
      <c r="EB45" s="297"/>
      <c r="EC45" s="297"/>
      <c r="ED45" s="297"/>
      <c r="EE45" s="297"/>
      <c r="EF45" s="297"/>
      <c r="EG45" s="297"/>
      <c r="EH45" s="297"/>
      <c r="EI45" s="297"/>
      <c r="EJ45" s="297"/>
      <c r="EK45" s="297"/>
      <c r="EL45" s="297"/>
      <c r="EM45" s="297"/>
      <c r="EN45" s="297"/>
      <c r="EO45" s="297"/>
      <c r="EP45" s="297"/>
      <c r="EQ45" s="297"/>
      <c r="ER45" s="297"/>
      <c r="ES45" s="297"/>
      <c r="ET45" s="297"/>
      <c r="EU45" s="297"/>
      <c r="EV45" s="297"/>
      <c r="EW45" s="297"/>
      <c r="EX45" s="297"/>
      <c r="EY45" s="297"/>
      <c r="EZ45" s="297"/>
      <c r="FA45" s="297"/>
      <c r="FB45" s="297"/>
      <c r="FC45" s="297"/>
      <c r="FD45" s="297"/>
      <c r="FE45" s="297"/>
      <c r="FF45" s="297"/>
      <c r="FG45" s="297"/>
      <c r="FH45" s="297"/>
      <c r="FI45" s="297"/>
      <c r="FJ45" s="297"/>
      <c r="FK45" s="297"/>
      <c r="FL45" s="297"/>
      <c r="FM45" s="297"/>
      <c r="FN45" s="297"/>
      <c r="FO45" s="297"/>
      <c r="FP45" s="297"/>
      <c r="FQ45" s="297"/>
      <c r="FR45" s="297"/>
      <c r="FS45" s="297"/>
      <c r="FT45" s="297"/>
      <c r="FU45" s="297"/>
      <c r="FV45" s="297"/>
      <c r="FW45" s="297"/>
      <c r="FX45" s="297"/>
      <c r="FY45" s="297"/>
      <c r="FZ45" s="297"/>
      <c r="GA45" s="297"/>
      <c r="GB45" s="297"/>
      <c r="GC45" s="297"/>
      <c r="GD45" s="297"/>
      <c r="GE45" s="297"/>
      <c r="GF45" s="297"/>
      <c r="GG45" s="297"/>
      <c r="GH45" s="297"/>
      <c r="GI45" s="297"/>
      <c r="GJ45" s="297"/>
      <c r="GK45" s="297"/>
      <c r="GL45" s="297"/>
      <c r="GM45" s="297"/>
      <c r="GN45" s="297"/>
      <c r="GO45" s="297"/>
      <c r="GP45" s="297"/>
      <c r="GQ45" s="297"/>
      <c r="GR45" s="297"/>
      <c r="GS45" s="297"/>
      <c r="GT45" s="297"/>
      <c r="GU45" s="297"/>
      <c r="GV45" s="297"/>
      <c r="GW45" s="297"/>
    </row>
    <row r="46" spans="2:205" x14ac:dyDescent="0.25">
      <c r="B46" s="304"/>
      <c r="C46" s="305"/>
      <c r="D46" s="306"/>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297"/>
      <c r="BV46" s="297"/>
      <c r="BW46" s="297"/>
      <c r="BX46" s="297"/>
      <c r="BY46" s="297"/>
      <c r="BZ46" s="297"/>
      <c r="CA46" s="297"/>
      <c r="CB46" s="297"/>
      <c r="CC46" s="297"/>
      <c r="CD46" s="297"/>
      <c r="CE46" s="297"/>
      <c r="CF46" s="297"/>
      <c r="CG46" s="297"/>
      <c r="CH46" s="297"/>
      <c r="CI46" s="297"/>
      <c r="CJ46" s="297"/>
      <c r="CK46" s="297"/>
      <c r="CL46" s="297"/>
      <c r="CM46" s="297"/>
      <c r="CN46" s="297"/>
      <c r="CO46" s="297"/>
      <c r="CP46" s="297"/>
      <c r="CQ46" s="297"/>
      <c r="CR46" s="297"/>
      <c r="CS46" s="297"/>
      <c r="CT46" s="297"/>
      <c r="CU46" s="297"/>
      <c r="CV46" s="297"/>
      <c r="CW46" s="297"/>
      <c r="CX46" s="297"/>
      <c r="CY46" s="297"/>
      <c r="CZ46" s="297"/>
      <c r="DA46" s="297"/>
      <c r="DB46" s="297"/>
      <c r="DC46" s="297"/>
      <c r="DD46" s="297"/>
      <c r="DE46" s="297"/>
      <c r="DF46" s="297"/>
      <c r="DG46" s="297"/>
      <c r="DH46" s="297"/>
      <c r="DI46" s="297"/>
      <c r="DJ46" s="297"/>
      <c r="DK46" s="297"/>
      <c r="DL46" s="297"/>
      <c r="DM46" s="297"/>
      <c r="DN46" s="297"/>
      <c r="DO46" s="297"/>
      <c r="DP46" s="297"/>
      <c r="DQ46" s="297"/>
      <c r="DR46" s="297"/>
      <c r="DS46" s="297"/>
      <c r="DT46" s="297"/>
      <c r="DU46" s="297"/>
      <c r="DV46" s="297"/>
      <c r="DW46" s="297"/>
      <c r="DX46" s="297"/>
      <c r="DY46" s="297"/>
      <c r="DZ46" s="297"/>
      <c r="EA46" s="297"/>
      <c r="EB46" s="297"/>
      <c r="EC46" s="297"/>
      <c r="ED46" s="297"/>
      <c r="EE46" s="297"/>
      <c r="EF46" s="297"/>
      <c r="EG46" s="297"/>
      <c r="EH46" s="297"/>
      <c r="EI46" s="297"/>
      <c r="EJ46" s="297"/>
      <c r="EK46" s="297"/>
      <c r="EL46" s="297"/>
      <c r="EM46" s="297"/>
      <c r="EN46" s="297"/>
      <c r="EO46" s="297"/>
      <c r="EP46" s="297"/>
      <c r="EQ46" s="297"/>
      <c r="ER46" s="297"/>
      <c r="ES46" s="297"/>
      <c r="ET46" s="297"/>
      <c r="EU46" s="297"/>
      <c r="EV46" s="297"/>
      <c r="EW46" s="297"/>
      <c r="EX46" s="297"/>
      <c r="EY46" s="297"/>
      <c r="EZ46" s="297"/>
      <c r="FA46" s="297"/>
      <c r="FB46" s="297"/>
      <c r="FC46" s="297"/>
      <c r="FD46" s="297"/>
      <c r="FE46" s="297"/>
      <c r="FF46" s="297"/>
      <c r="FG46" s="297"/>
      <c r="FH46" s="297"/>
      <c r="FI46" s="297"/>
      <c r="FJ46" s="297"/>
      <c r="FK46" s="297"/>
      <c r="FL46" s="297"/>
      <c r="FM46" s="297"/>
      <c r="FN46" s="297"/>
      <c r="FO46" s="297"/>
      <c r="FP46" s="297"/>
      <c r="FQ46" s="297"/>
      <c r="FR46" s="297"/>
      <c r="FS46" s="297"/>
      <c r="FT46" s="297"/>
      <c r="FU46" s="297"/>
      <c r="FV46" s="297"/>
      <c r="FW46" s="297"/>
      <c r="FX46" s="297"/>
      <c r="FY46" s="297"/>
      <c r="FZ46" s="297"/>
      <c r="GA46" s="297"/>
      <c r="GB46" s="297"/>
      <c r="GC46" s="297"/>
      <c r="GD46" s="297"/>
      <c r="GE46" s="297"/>
      <c r="GF46" s="297"/>
      <c r="GG46" s="297"/>
      <c r="GH46" s="297"/>
      <c r="GI46" s="297"/>
      <c r="GJ46" s="297"/>
      <c r="GK46" s="297"/>
      <c r="GL46" s="297"/>
      <c r="GM46" s="297"/>
      <c r="GN46" s="297"/>
      <c r="GO46" s="297"/>
      <c r="GP46" s="297"/>
      <c r="GQ46" s="297"/>
      <c r="GR46" s="297"/>
      <c r="GS46" s="297"/>
      <c r="GT46" s="297"/>
      <c r="GU46" s="297"/>
      <c r="GV46" s="297"/>
      <c r="GW46" s="297"/>
    </row>
    <row r="47" spans="2:205" x14ac:dyDescent="0.25">
      <c r="B47" s="304"/>
      <c r="C47" s="305"/>
      <c r="D47" s="306"/>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297"/>
      <c r="CE47" s="297"/>
      <c r="CF47" s="297"/>
      <c r="CG47" s="297"/>
      <c r="CH47" s="297"/>
      <c r="CI47" s="297"/>
      <c r="CJ47" s="297"/>
      <c r="CK47" s="297"/>
      <c r="CL47" s="297"/>
      <c r="CM47" s="297"/>
      <c r="CN47" s="297"/>
      <c r="CO47" s="297"/>
      <c r="CP47" s="297"/>
      <c r="CQ47" s="297"/>
      <c r="CR47" s="297"/>
      <c r="CS47" s="297"/>
      <c r="CT47" s="297"/>
      <c r="CU47" s="297"/>
      <c r="CV47" s="297"/>
      <c r="CW47" s="297"/>
      <c r="CX47" s="297"/>
      <c r="CY47" s="297"/>
      <c r="CZ47" s="297"/>
      <c r="DA47" s="297"/>
      <c r="DB47" s="297"/>
      <c r="DC47" s="297"/>
      <c r="DD47" s="297"/>
      <c r="DE47" s="297"/>
      <c r="DF47" s="297"/>
      <c r="DG47" s="297"/>
      <c r="DH47" s="297"/>
      <c r="DI47" s="297"/>
      <c r="DJ47" s="297"/>
      <c r="DK47" s="297"/>
      <c r="DL47" s="297"/>
      <c r="DM47" s="297"/>
      <c r="DN47" s="297"/>
      <c r="DO47" s="297"/>
      <c r="DP47" s="297"/>
      <c r="DQ47" s="297"/>
      <c r="DR47" s="297"/>
      <c r="DS47" s="297"/>
      <c r="DT47" s="297"/>
      <c r="DU47" s="297"/>
      <c r="DV47" s="297"/>
      <c r="DW47" s="297"/>
      <c r="DX47" s="297"/>
      <c r="DY47" s="297"/>
      <c r="DZ47" s="297"/>
      <c r="EA47" s="297"/>
      <c r="EB47" s="297"/>
      <c r="EC47" s="297"/>
      <c r="ED47" s="297"/>
      <c r="EE47" s="297"/>
      <c r="EF47" s="297"/>
      <c r="EG47" s="297"/>
      <c r="EH47" s="297"/>
      <c r="EI47" s="297"/>
      <c r="EJ47" s="297"/>
      <c r="EK47" s="297"/>
      <c r="EL47" s="297"/>
      <c r="EM47" s="297"/>
      <c r="EN47" s="297"/>
      <c r="EO47" s="297"/>
      <c r="EP47" s="297"/>
      <c r="EQ47" s="297"/>
      <c r="ER47" s="297"/>
      <c r="ES47" s="297"/>
      <c r="ET47" s="297"/>
      <c r="EU47" s="297"/>
      <c r="EV47" s="297"/>
      <c r="EW47" s="297"/>
      <c r="EX47" s="297"/>
      <c r="EY47" s="297"/>
      <c r="EZ47" s="297"/>
      <c r="FA47" s="297"/>
      <c r="FB47" s="297"/>
      <c r="FC47" s="297"/>
      <c r="FD47" s="297"/>
      <c r="FE47" s="297"/>
      <c r="FF47" s="297"/>
      <c r="FG47" s="297"/>
      <c r="FH47" s="297"/>
      <c r="FI47" s="297"/>
      <c r="FJ47" s="297"/>
      <c r="FK47" s="297"/>
      <c r="FL47" s="297"/>
      <c r="FM47" s="297"/>
      <c r="FN47" s="297"/>
      <c r="FO47" s="297"/>
      <c r="FP47" s="297"/>
      <c r="FQ47" s="297"/>
      <c r="FR47" s="297"/>
      <c r="FS47" s="297"/>
      <c r="FT47" s="297"/>
      <c r="FU47" s="297"/>
      <c r="FV47" s="297"/>
      <c r="FW47" s="297"/>
      <c r="FX47" s="297"/>
      <c r="FY47" s="297"/>
      <c r="FZ47" s="297"/>
      <c r="GA47" s="297"/>
      <c r="GB47" s="297"/>
      <c r="GC47" s="297"/>
      <c r="GD47" s="297"/>
      <c r="GE47" s="297"/>
      <c r="GF47" s="297"/>
      <c r="GG47" s="297"/>
      <c r="GH47" s="297"/>
      <c r="GI47" s="297"/>
      <c r="GJ47" s="297"/>
      <c r="GK47" s="297"/>
      <c r="GL47" s="297"/>
      <c r="GM47" s="297"/>
      <c r="GN47" s="297"/>
      <c r="GO47" s="297"/>
      <c r="GP47" s="297"/>
      <c r="GQ47" s="297"/>
      <c r="GR47" s="297"/>
      <c r="GS47" s="297"/>
      <c r="GT47" s="297"/>
      <c r="GU47" s="297"/>
      <c r="GV47" s="297"/>
      <c r="GW47" s="297"/>
    </row>
    <row r="48" spans="2:205" x14ac:dyDescent="0.25">
      <c r="B48" s="304"/>
      <c r="C48" s="305"/>
      <c r="D48" s="306"/>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297"/>
      <c r="BU48" s="297"/>
      <c r="BV48" s="297"/>
      <c r="BW48" s="297"/>
      <c r="BX48" s="297"/>
      <c r="BY48" s="297"/>
      <c r="BZ48" s="297"/>
      <c r="CA48" s="297"/>
      <c r="CB48" s="297"/>
      <c r="CC48" s="297"/>
      <c r="CD48" s="297"/>
      <c r="CE48" s="297"/>
      <c r="CF48" s="297"/>
      <c r="CG48" s="297"/>
      <c r="CH48" s="297"/>
      <c r="CI48" s="297"/>
      <c r="CJ48" s="297"/>
      <c r="CK48" s="297"/>
      <c r="CL48" s="297"/>
      <c r="CM48" s="297"/>
      <c r="CN48" s="297"/>
      <c r="CO48" s="297"/>
      <c r="CP48" s="297"/>
      <c r="CQ48" s="297"/>
      <c r="CR48" s="297"/>
      <c r="CS48" s="297"/>
      <c r="CT48" s="297"/>
      <c r="CU48" s="297"/>
      <c r="CV48" s="297"/>
      <c r="CW48" s="297"/>
      <c r="CX48" s="297"/>
      <c r="CY48" s="297"/>
      <c r="CZ48" s="297"/>
      <c r="DA48" s="297"/>
      <c r="DB48" s="297"/>
      <c r="DC48" s="297"/>
      <c r="DD48" s="297"/>
      <c r="DE48" s="297"/>
      <c r="DF48" s="297"/>
      <c r="DG48" s="297"/>
      <c r="DH48" s="297"/>
      <c r="DI48" s="297"/>
      <c r="DJ48" s="297"/>
      <c r="DK48" s="297"/>
      <c r="DL48" s="297"/>
      <c r="DM48" s="297"/>
      <c r="DN48" s="297"/>
      <c r="DO48" s="297"/>
      <c r="DP48" s="297"/>
      <c r="DQ48" s="297"/>
      <c r="DR48" s="297"/>
      <c r="DS48" s="297"/>
      <c r="DT48" s="297"/>
      <c r="DU48" s="297"/>
      <c r="DV48" s="297"/>
      <c r="DW48" s="297"/>
      <c r="DX48" s="297"/>
      <c r="DY48" s="297"/>
      <c r="DZ48" s="297"/>
      <c r="EA48" s="297"/>
      <c r="EB48" s="297"/>
      <c r="EC48" s="297"/>
      <c r="ED48" s="297"/>
      <c r="EE48" s="297"/>
      <c r="EF48" s="297"/>
      <c r="EG48" s="297"/>
      <c r="EH48" s="297"/>
      <c r="EI48" s="297"/>
      <c r="EJ48" s="297"/>
      <c r="EK48" s="297"/>
      <c r="EL48" s="297"/>
      <c r="EM48" s="297"/>
      <c r="EN48" s="297"/>
      <c r="EO48" s="297"/>
      <c r="EP48" s="297"/>
      <c r="EQ48" s="297"/>
      <c r="ER48" s="297"/>
      <c r="ES48" s="297"/>
      <c r="ET48" s="297"/>
      <c r="EU48" s="297"/>
      <c r="EV48" s="297"/>
      <c r="EW48" s="297"/>
      <c r="EX48" s="297"/>
      <c r="EY48" s="297"/>
      <c r="EZ48" s="297"/>
      <c r="FA48" s="297"/>
      <c r="FB48" s="297"/>
      <c r="FC48" s="297"/>
      <c r="FD48" s="297"/>
      <c r="FE48" s="297"/>
      <c r="FF48" s="297"/>
      <c r="FG48" s="297"/>
      <c r="FH48" s="297"/>
      <c r="FI48" s="297"/>
      <c r="FJ48" s="297"/>
      <c r="FK48" s="297"/>
      <c r="FL48" s="297"/>
      <c r="FM48" s="297"/>
      <c r="FN48" s="297"/>
      <c r="FO48" s="297"/>
      <c r="FP48" s="297"/>
      <c r="FQ48" s="297"/>
      <c r="FR48" s="297"/>
      <c r="FS48" s="297"/>
      <c r="FT48" s="297"/>
      <c r="FU48" s="297"/>
      <c r="FV48" s="297"/>
      <c r="FW48" s="297"/>
      <c r="FX48" s="297"/>
      <c r="FY48" s="297"/>
      <c r="FZ48" s="297"/>
      <c r="GA48" s="297"/>
      <c r="GB48" s="297"/>
      <c r="GC48" s="297"/>
      <c r="GD48" s="297"/>
      <c r="GE48" s="297"/>
      <c r="GF48" s="297"/>
      <c r="GG48" s="297"/>
      <c r="GH48" s="297"/>
      <c r="GI48" s="297"/>
      <c r="GJ48" s="297"/>
      <c r="GK48" s="297"/>
      <c r="GL48" s="297"/>
      <c r="GM48" s="297"/>
      <c r="GN48" s="297"/>
      <c r="GO48" s="297"/>
      <c r="GP48" s="297"/>
      <c r="GQ48" s="297"/>
      <c r="GR48" s="297"/>
      <c r="GS48" s="297"/>
      <c r="GT48" s="297"/>
      <c r="GU48" s="297"/>
      <c r="GV48" s="297"/>
      <c r="GW48" s="297"/>
    </row>
    <row r="49" spans="2:205" x14ac:dyDescent="0.25">
      <c r="B49" s="304"/>
      <c r="C49" s="305"/>
      <c r="D49" s="306"/>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7"/>
      <c r="BS49" s="297"/>
      <c r="BT49" s="297"/>
      <c r="BU49" s="297"/>
      <c r="BV49" s="297"/>
      <c r="BW49" s="297"/>
      <c r="BX49" s="297"/>
      <c r="BY49" s="297"/>
      <c r="BZ49" s="297"/>
      <c r="CA49" s="297"/>
      <c r="CB49" s="297"/>
      <c r="CC49" s="297"/>
      <c r="CD49" s="297"/>
      <c r="CE49" s="297"/>
      <c r="CF49" s="297"/>
      <c r="CG49" s="297"/>
      <c r="CH49" s="297"/>
      <c r="CI49" s="297"/>
      <c r="CJ49" s="297"/>
      <c r="CK49" s="297"/>
      <c r="CL49" s="297"/>
      <c r="CM49" s="297"/>
      <c r="CN49" s="297"/>
      <c r="CO49" s="297"/>
      <c r="CP49" s="297"/>
      <c r="CQ49" s="297"/>
      <c r="CR49" s="297"/>
      <c r="CS49" s="297"/>
      <c r="CT49" s="297"/>
      <c r="CU49" s="297"/>
      <c r="CV49" s="297"/>
      <c r="CW49" s="297"/>
      <c r="CX49" s="297"/>
      <c r="CY49" s="297"/>
      <c r="CZ49" s="297"/>
      <c r="DA49" s="297"/>
      <c r="DB49" s="297"/>
      <c r="DC49" s="297"/>
      <c r="DD49" s="297"/>
      <c r="DE49" s="297"/>
      <c r="DF49" s="297"/>
      <c r="DG49" s="297"/>
      <c r="DH49" s="297"/>
      <c r="DI49" s="297"/>
      <c r="DJ49" s="297"/>
      <c r="DK49" s="297"/>
      <c r="DL49" s="297"/>
      <c r="DM49" s="297"/>
      <c r="DN49" s="297"/>
      <c r="DO49" s="297"/>
      <c r="DP49" s="297"/>
      <c r="DQ49" s="297"/>
      <c r="DR49" s="297"/>
      <c r="DS49" s="297"/>
      <c r="DT49" s="297"/>
      <c r="DU49" s="297"/>
      <c r="DV49" s="297"/>
      <c r="DW49" s="297"/>
      <c r="DX49" s="297"/>
      <c r="DY49" s="297"/>
      <c r="DZ49" s="297"/>
      <c r="EA49" s="297"/>
      <c r="EB49" s="297"/>
      <c r="EC49" s="297"/>
      <c r="ED49" s="297"/>
      <c r="EE49" s="297"/>
      <c r="EF49" s="297"/>
      <c r="EG49" s="297"/>
      <c r="EH49" s="297"/>
      <c r="EI49" s="297"/>
      <c r="EJ49" s="297"/>
      <c r="EK49" s="297"/>
      <c r="EL49" s="297"/>
      <c r="EM49" s="297"/>
      <c r="EN49" s="297"/>
      <c r="EO49" s="297"/>
      <c r="EP49" s="297"/>
      <c r="EQ49" s="297"/>
      <c r="ER49" s="297"/>
      <c r="ES49" s="297"/>
      <c r="ET49" s="297"/>
      <c r="EU49" s="297"/>
      <c r="EV49" s="297"/>
      <c r="EW49" s="297"/>
      <c r="EX49" s="297"/>
      <c r="EY49" s="297"/>
      <c r="EZ49" s="297"/>
      <c r="FA49" s="297"/>
      <c r="FB49" s="297"/>
      <c r="FC49" s="297"/>
      <c r="FD49" s="297"/>
      <c r="FE49" s="297"/>
      <c r="FF49" s="297"/>
      <c r="FG49" s="297"/>
      <c r="FH49" s="297"/>
      <c r="FI49" s="297"/>
      <c r="FJ49" s="297"/>
      <c r="FK49" s="297"/>
      <c r="FL49" s="297"/>
      <c r="FM49" s="297"/>
      <c r="FN49" s="297"/>
      <c r="FO49" s="297"/>
      <c r="FP49" s="297"/>
      <c r="FQ49" s="297"/>
      <c r="FR49" s="297"/>
      <c r="FS49" s="297"/>
      <c r="FT49" s="297"/>
      <c r="FU49" s="297"/>
      <c r="FV49" s="297"/>
      <c r="FW49" s="297"/>
      <c r="FX49" s="297"/>
      <c r="FY49" s="297"/>
      <c r="FZ49" s="297"/>
      <c r="GA49" s="297"/>
      <c r="GB49" s="297"/>
      <c r="GC49" s="297"/>
      <c r="GD49" s="297"/>
      <c r="GE49" s="297"/>
      <c r="GF49" s="297"/>
      <c r="GG49" s="297"/>
      <c r="GH49" s="297"/>
      <c r="GI49" s="297"/>
      <c r="GJ49" s="297"/>
      <c r="GK49" s="297"/>
      <c r="GL49" s="297"/>
      <c r="GM49" s="297"/>
      <c r="GN49" s="297"/>
      <c r="GO49" s="297"/>
      <c r="GP49" s="297"/>
      <c r="GQ49" s="297"/>
      <c r="GR49" s="297"/>
      <c r="GS49" s="297"/>
      <c r="GT49" s="297"/>
      <c r="GU49" s="297"/>
      <c r="GV49" s="297"/>
      <c r="GW49" s="297"/>
    </row>
    <row r="50" spans="2:205" x14ac:dyDescent="0.25">
      <c r="B50" s="304"/>
      <c r="C50" s="305"/>
      <c r="D50" s="306"/>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97"/>
      <c r="CA50" s="297"/>
      <c r="CB50" s="297"/>
      <c r="CC50" s="297"/>
      <c r="CD50" s="297"/>
      <c r="CE50" s="297"/>
      <c r="CF50" s="297"/>
      <c r="CG50" s="297"/>
      <c r="CH50" s="297"/>
      <c r="CI50" s="297"/>
      <c r="CJ50" s="297"/>
      <c r="CK50" s="297"/>
      <c r="CL50" s="297"/>
      <c r="CM50" s="297"/>
      <c r="CN50" s="297"/>
      <c r="CO50" s="297"/>
      <c r="CP50" s="297"/>
      <c r="CQ50" s="297"/>
      <c r="CR50" s="297"/>
      <c r="CS50" s="297"/>
      <c r="CT50" s="297"/>
      <c r="CU50" s="297"/>
      <c r="CV50" s="297"/>
      <c r="CW50" s="297"/>
      <c r="CX50" s="297"/>
      <c r="CY50" s="297"/>
      <c r="CZ50" s="297"/>
      <c r="DA50" s="297"/>
      <c r="DB50" s="297"/>
      <c r="DC50" s="297"/>
      <c r="DD50" s="297"/>
      <c r="DE50" s="297"/>
      <c r="DF50" s="297"/>
      <c r="DG50" s="297"/>
      <c r="DH50" s="297"/>
      <c r="DI50" s="297"/>
      <c r="DJ50" s="297"/>
      <c r="DK50" s="297"/>
      <c r="DL50" s="297"/>
      <c r="DM50" s="297"/>
      <c r="DN50" s="297"/>
      <c r="DO50" s="297"/>
      <c r="DP50" s="297"/>
      <c r="DQ50" s="297"/>
      <c r="DR50" s="297"/>
      <c r="DS50" s="297"/>
      <c r="DT50" s="297"/>
      <c r="DU50" s="297"/>
      <c r="DV50" s="297"/>
      <c r="DW50" s="297"/>
      <c r="DX50" s="297"/>
      <c r="DY50" s="297"/>
      <c r="DZ50" s="297"/>
      <c r="EA50" s="297"/>
      <c r="EB50" s="297"/>
      <c r="EC50" s="297"/>
      <c r="ED50" s="297"/>
      <c r="EE50" s="297"/>
      <c r="EF50" s="297"/>
      <c r="EG50" s="297"/>
      <c r="EH50" s="297"/>
      <c r="EI50" s="297"/>
      <c r="EJ50" s="297"/>
      <c r="EK50" s="297"/>
      <c r="EL50" s="297"/>
      <c r="EM50" s="297"/>
      <c r="EN50" s="297"/>
      <c r="EO50" s="297"/>
      <c r="EP50" s="297"/>
      <c r="EQ50" s="297"/>
      <c r="ER50" s="297"/>
      <c r="ES50" s="297"/>
      <c r="ET50" s="297"/>
      <c r="EU50" s="297"/>
      <c r="EV50" s="297"/>
      <c r="EW50" s="297"/>
      <c r="EX50" s="297"/>
      <c r="EY50" s="297"/>
      <c r="EZ50" s="297"/>
      <c r="FA50" s="297"/>
      <c r="FB50" s="297"/>
      <c r="FC50" s="297"/>
      <c r="FD50" s="297"/>
      <c r="FE50" s="297"/>
      <c r="FF50" s="297"/>
      <c r="FG50" s="297"/>
      <c r="FH50" s="297"/>
      <c r="FI50" s="297"/>
      <c r="FJ50" s="297"/>
      <c r="FK50" s="297"/>
      <c r="FL50" s="297"/>
      <c r="FM50" s="297"/>
      <c r="FN50" s="297"/>
      <c r="FO50" s="297"/>
      <c r="FP50" s="297"/>
      <c r="FQ50" s="297"/>
      <c r="FR50" s="297"/>
      <c r="FS50" s="297"/>
      <c r="FT50" s="297"/>
      <c r="FU50" s="297"/>
      <c r="FV50" s="297"/>
      <c r="FW50" s="297"/>
      <c r="FX50" s="297"/>
      <c r="FY50" s="297"/>
      <c r="FZ50" s="297"/>
      <c r="GA50" s="297"/>
      <c r="GB50" s="297"/>
      <c r="GC50" s="297"/>
      <c r="GD50" s="297"/>
      <c r="GE50" s="297"/>
      <c r="GF50" s="297"/>
      <c r="GG50" s="297"/>
      <c r="GH50" s="297"/>
      <c r="GI50" s="297"/>
      <c r="GJ50" s="297"/>
      <c r="GK50" s="297"/>
      <c r="GL50" s="297"/>
      <c r="GM50" s="297"/>
      <c r="GN50" s="297"/>
      <c r="GO50" s="297"/>
      <c r="GP50" s="297"/>
      <c r="GQ50" s="297"/>
      <c r="GR50" s="297"/>
      <c r="GS50" s="297"/>
      <c r="GT50" s="297"/>
      <c r="GU50" s="297"/>
      <c r="GV50" s="297"/>
      <c r="GW50" s="297"/>
    </row>
    <row r="51" spans="2:205" x14ac:dyDescent="0.25">
      <c r="B51" s="304"/>
      <c r="C51" s="305"/>
      <c r="D51" s="306"/>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c r="BT51" s="297"/>
      <c r="BU51" s="297"/>
      <c r="BV51" s="297"/>
      <c r="BW51" s="297"/>
      <c r="BX51" s="297"/>
      <c r="BY51" s="297"/>
      <c r="BZ51" s="297"/>
      <c r="CA51" s="297"/>
      <c r="CB51" s="297"/>
      <c r="CC51" s="297"/>
      <c r="CD51" s="297"/>
      <c r="CE51" s="297"/>
      <c r="CF51" s="297"/>
      <c r="CG51" s="297"/>
      <c r="CH51" s="297"/>
      <c r="CI51" s="297"/>
      <c r="CJ51" s="297"/>
      <c r="CK51" s="297"/>
      <c r="CL51" s="297"/>
      <c r="CM51" s="297"/>
      <c r="CN51" s="297"/>
      <c r="CO51" s="297"/>
      <c r="CP51" s="297"/>
      <c r="CQ51" s="297"/>
      <c r="CR51" s="297"/>
      <c r="CS51" s="297"/>
      <c r="CT51" s="297"/>
      <c r="CU51" s="297"/>
      <c r="CV51" s="297"/>
      <c r="CW51" s="297"/>
      <c r="CX51" s="297"/>
      <c r="CY51" s="297"/>
      <c r="CZ51" s="297"/>
      <c r="DA51" s="297"/>
      <c r="DB51" s="297"/>
      <c r="DC51" s="297"/>
      <c r="DD51" s="297"/>
      <c r="DE51" s="297"/>
      <c r="DF51" s="297"/>
      <c r="DG51" s="297"/>
      <c r="DH51" s="297"/>
      <c r="DI51" s="297"/>
      <c r="DJ51" s="297"/>
      <c r="DK51" s="297"/>
      <c r="DL51" s="297"/>
      <c r="DM51" s="297"/>
      <c r="DN51" s="297"/>
      <c r="DO51" s="297"/>
      <c r="DP51" s="297"/>
      <c r="DQ51" s="297"/>
      <c r="DR51" s="297"/>
      <c r="DS51" s="297"/>
      <c r="DT51" s="297"/>
      <c r="DU51" s="297"/>
      <c r="DV51" s="297"/>
      <c r="DW51" s="297"/>
      <c r="DX51" s="297"/>
      <c r="DY51" s="297"/>
      <c r="DZ51" s="297"/>
      <c r="EA51" s="297"/>
      <c r="EB51" s="297"/>
      <c r="EC51" s="297"/>
      <c r="ED51" s="297"/>
      <c r="EE51" s="297"/>
      <c r="EF51" s="297"/>
      <c r="EG51" s="297"/>
      <c r="EH51" s="297"/>
      <c r="EI51" s="297"/>
      <c r="EJ51" s="297"/>
      <c r="EK51" s="297"/>
      <c r="EL51" s="297"/>
      <c r="EM51" s="297"/>
      <c r="EN51" s="297"/>
      <c r="EO51" s="297"/>
      <c r="EP51" s="297"/>
      <c r="EQ51" s="297"/>
      <c r="ER51" s="297"/>
      <c r="ES51" s="297"/>
      <c r="ET51" s="297"/>
      <c r="EU51" s="297"/>
      <c r="EV51" s="297"/>
      <c r="EW51" s="297"/>
      <c r="EX51" s="297"/>
      <c r="EY51" s="297"/>
      <c r="EZ51" s="297"/>
      <c r="FA51" s="297"/>
      <c r="FB51" s="297"/>
      <c r="FC51" s="297"/>
      <c r="FD51" s="297"/>
      <c r="FE51" s="297"/>
      <c r="FF51" s="297"/>
      <c r="FG51" s="297"/>
      <c r="FH51" s="297"/>
      <c r="FI51" s="297"/>
      <c r="FJ51" s="297"/>
      <c r="FK51" s="297"/>
      <c r="FL51" s="297"/>
      <c r="FM51" s="297"/>
      <c r="FN51" s="297"/>
      <c r="FO51" s="297"/>
      <c r="FP51" s="297"/>
      <c r="FQ51" s="297"/>
      <c r="FR51" s="297"/>
      <c r="FS51" s="297"/>
      <c r="FT51" s="297"/>
      <c r="FU51" s="297"/>
      <c r="FV51" s="297"/>
      <c r="FW51" s="297"/>
      <c r="FX51" s="297"/>
      <c r="FY51" s="297"/>
      <c r="FZ51" s="297"/>
      <c r="GA51" s="297"/>
      <c r="GB51" s="297"/>
      <c r="GC51" s="297"/>
      <c r="GD51" s="297"/>
      <c r="GE51" s="297"/>
      <c r="GF51" s="297"/>
      <c r="GG51" s="297"/>
      <c r="GH51" s="297"/>
      <c r="GI51" s="297"/>
      <c r="GJ51" s="297"/>
      <c r="GK51" s="297"/>
      <c r="GL51" s="297"/>
      <c r="GM51" s="297"/>
      <c r="GN51" s="297"/>
      <c r="GO51" s="297"/>
      <c r="GP51" s="297"/>
      <c r="GQ51" s="297"/>
      <c r="GR51" s="297"/>
      <c r="GS51" s="297"/>
      <c r="GT51" s="297"/>
      <c r="GU51" s="297"/>
      <c r="GV51" s="297"/>
      <c r="GW51" s="297"/>
    </row>
    <row r="52" spans="2:205" x14ac:dyDescent="0.25">
      <c r="B52" s="304"/>
      <c r="C52" s="305"/>
      <c r="D52" s="306"/>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c r="BT52" s="297"/>
      <c r="BU52" s="297"/>
      <c r="BV52" s="297"/>
      <c r="BW52" s="297"/>
      <c r="BX52" s="297"/>
      <c r="BY52" s="297"/>
      <c r="BZ52" s="297"/>
      <c r="CA52" s="297"/>
      <c r="CB52" s="297"/>
      <c r="CC52" s="297"/>
      <c r="CD52" s="297"/>
      <c r="CE52" s="297"/>
      <c r="CF52" s="297"/>
      <c r="CG52" s="297"/>
      <c r="CH52" s="297"/>
      <c r="CI52" s="297"/>
      <c r="CJ52" s="297"/>
      <c r="CK52" s="297"/>
      <c r="CL52" s="297"/>
      <c r="CM52" s="297"/>
      <c r="CN52" s="297"/>
      <c r="CO52" s="297"/>
      <c r="CP52" s="297"/>
      <c r="CQ52" s="297"/>
      <c r="CR52" s="297"/>
      <c r="CS52" s="297"/>
      <c r="CT52" s="297"/>
      <c r="CU52" s="297"/>
      <c r="CV52" s="297"/>
      <c r="CW52" s="297"/>
      <c r="CX52" s="297"/>
      <c r="CY52" s="297"/>
      <c r="CZ52" s="297"/>
      <c r="DA52" s="297"/>
      <c r="DB52" s="297"/>
      <c r="DC52" s="297"/>
      <c r="DD52" s="297"/>
      <c r="DE52" s="297"/>
      <c r="DF52" s="297"/>
      <c r="DG52" s="297"/>
      <c r="DH52" s="297"/>
      <c r="DI52" s="297"/>
      <c r="DJ52" s="297"/>
      <c r="DK52" s="297"/>
      <c r="DL52" s="297"/>
      <c r="DM52" s="297"/>
      <c r="DN52" s="297"/>
      <c r="DO52" s="297"/>
      <c r="DP52" s="297"/>
      <c r="DQ52" s="297"/>
      <c r="DR52" s="297"/>
      <c r="DS52" s="297"/>
      <c r="DT52" s="297"/>
      <c r="DU52" s="297"/>
      <c r="DV52" s="297"/>
      <c r="DW52" s="297"/>
      <c r="DX52" s="297"/>
      <c r="DY52" s="297"/>
      <c r="DZ52" s="297"/>
      <c r="EA52" s="297"/>
      <c r="EB52" s="297"/>
      <c r="EC52" s="297"/>
      <c r="ED52" s="297"/>
      <c r="EE52" s="297"/>
      <c r="EF52" s="297"/>
      <c r="EG52" s="297"/>
      <c r="EH52" s="297"/>
      <c r="EI52" s="297"/>
      <c r="EJ52" s="297"/>
      <c r="EK52" s="297"/>
      <c r="EL52" s="297"/>
      <c r="EM52" s="297"/>
      <c r="EN52" s="297"/>
      <c r="EO52" s="297"/>
      <c r="EP52" s="297"/>
      <c r="EQ52" s="297"/>
      <c r="ER52" s="297"/>
      <c r="ES52" s="297"/>
      <c r="ET52" s="297"/>
      <c r="EU52" s="297"/>
      <c r="EV52" s="297"/>
      <c r="EW52" s="297"/>
      <c r="EX52" s="297"/>
      <c r="EY52" s="297"/>
      <c r="EZ52" s="297"/>
      <c r="FA52" s="297"/>
      <c r="FB52" s="297"/>
      <c r="FC52" s="297"/>
      <c r="FD52" s="297"/>
      <c r="FE52" s="297"/>
      <c r="FF52" s="297"/>
      <c r="FG52" s="297"/>
      <c r="FH52" s="297"/>
      <c r="FI52" s="297"/>
      <c r="FJ52" s="297"/>
      <c r="FK52" s="297"/>
      <c r="FL52" s="297"/>
      <c r="FM52" s="297"/>
      <c r="FN52" s="297"/>
      <c r="FO52" s="297"/>
      <c r="FP52" s="297"/>
      <c r="FQ52" s="297"/>
      <c r="FR52" s="297"/>
      <c r="FS52" s="297"/>
      <c r="FT52" s="297"/>
      <c r="FU52" s="297"/>
      <c r="FV52" s="297"/>
      <c r="FW52" s="297"/>
      <c r="FX52" s="297"/>
      <c r="FY52" s="297"/>
      <c r="FZ52" s="297"/>
      <c r="GA52" s="297"/>
      <c r="GB52" s="297"/>
      <c r="GC52" s="297"/>
      <c r="GD52" s="297"/>
      <c r="GE52" s="297"/>
      <c r="GF52" s="297"/>
      <c r="GG52" s="297"/>
      <c r="GH52" s="297"/>
      <c r="GI52" s="297"/>
      <c r="GJ52" s="297"/>
      <c r="GK52" s="297"/>
      <c r="GL52" s="297"/>
      <c r="GM52" s="297"/>
      <c r="GN52" s="297"/>
      <c r="GO52" s="297"/>
      <c r="GP52" s="297"/>
      <c r="GQ52" s="297"/>
      <c r="GR52" s="297"/>
      <c r="GS52" s="297"/>
      <c r="GT52" s="297"/>
      <c r="GU52" s="297"/>
      <c r="GV52" s="297"/>
      <c r="GW52" s="297"/>
    </row>
    <row r="53" spans="2:205" x14ac:dyDescent="0.25">
      <c r="B53" s="304"/>
      <c r="C53" s="305"/>
      <c r="D53" s="306"/>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c r="BT53" s="297"/>
      <c r="BU53" s="297"/>
      <c r="BV53" s="297"/>
      <c r="BW53" s="297"/>
      <c r="BX53" s="297"/>
      <c r="BY53" s="297"/>
      <c r="BZ53" s="297"/>
      <c r="CA53" s="297"/>
      <c r="CB53" s="297"/>
      <c r="CC53" s="297"/>
      <c r="CD53" s="297"/>
      <c r="CE53" s="297"/>
      <c r="CF53" s="297"/>
      <c r="CG53" s="297"/>
      <c r="CH53" s="297"/>
      <c r="CI53" s="297"/>
      <c r="CJ53" s="297"/>
      <c r="CK53" s="297"/>
      <c r="CL53" s="297"/>
      <c r="CM53" s="297"/>
      <c r="CN53" s="297"/>
      <c r="CO53" s="297"/>
      <c r="CP53" s="297"/>
      <c r="CQ53" s="297"/>
      <c r="CR53" s="297"/>
      <c r="CS53" s="297"/>
      <c r="CT53" s="297"/>
      <c r="CU53" s="297"/>
      <c r="CV53" s="297"/>
      <c r="CW53" s="297"/>
      <c r="CX53" s="297"/>
      <c r="CY53" s="297"/>
      <c r="CZ53" s="297"/>
      <c r="DA53" s="297"/>
      <c r="DB53" s="297"/>
      <c r="DC53" s="297"/>
      <c r="DD53" s="297"/>
      <c r="DE53" s="297"/>
      <c r="DF53" s="297"/>
      <c r="DG53" s="297"/>
      <c r="DH53" s="297"/>
      <c r="DI53" s="297"/>
      <c r="DJ53" s="297"/>
      <c r="DK53" s="297"/>
      <c r="DL53" s="297"/>
      <c r="DM53" s="297"/>
      <c r="DN53" s="297"/>
      <c r="DO53" s="297"/>
      <c r="DP53" s="297"/>
      <c r="DQ53" s="297"/>
      <c r="DR53" s="297"/>
      <c r="DS53" s="297"/>
      <c r="DT53" s="297"/>
      <c r="DU53" s="297"/>
      <c r="DV53" s="297"/>
      <c r="DW53" s="297"/>
      <c r="DX53" s="297"/>
      <c r="DY53" s="297"/>
      <c r="DZ53" s="297"/>
      <c r="EA53" s="297"/>
      <c r="EB53" s="297"/>
      <c r="EC53" s="297"/>
      <c r="ED53" s="297"/>
      <c r="EE53" s="297"/>
      <c r="EF53" s="297"/>
      <c r="EG53" s="297"/>
      <c r="EH53" s="297"/>
      <c r="EI53" s="297"/>
      <c r="EJ53" s="297"/>
      <c r="EK53" s="297"/>
      <c r="EL53" s="297"/>
      <c r="EM53" s="297"/>
      <c r="EN53" s="297"/>
      <c r="EO53" s="297"/>
      <c r="EP53" s="297"/>
      <c r="EQ53" s="297"/>
      <c r="ER53" s="297"/>
      <c r="ES53" s="297"/>
      <c r="ET53" s="297"/>
      <c r="EU53" s="297"/>
      <c r="EV53" s="297"/>
      <c r="EW53" s="297"/>
      <c r="EX53" s="297"/>
      <c r="EY53" s="297"/>
      <c r="EZ53" s="297"/>
      <c r="FA53" s="297"/>
      <c r="FB53" s="297"/>
      <c r="FC53" s="297"/>
      <c r="FD53" s="297"/>
      <c r="FE53" s="297"/>
      <c r="FF53" s="297"/>
      <c r="FG53" s="297"/>
      <c r="FH53" s="297"/>
      <c r="FI53" s="297"/>
      <c r="FJ53" s="297"/>
      <c r="FK53" s="297"/>
      <c r="FL53" s="297"/>
      <c r="FM53" s="297"/>
      <c r="FN53" s="297"/>
      <c r="FO53" s="297"/>
      <c r="FP53" s="297"/>
      <c r="FQ53" s="297"/>
      <c r="FR53" s="297"/>
      <c r="FS53" s="297"/>
      <c r="FT53" s="297"/>
      <c r="FU53" s="297"/>
      <c r="FV53" s="297"/>
      <c r="FW53" s="297"/>
      <c r="FX53" s="297"/>
      <c r="FY53" s="297"/>
      <c r="FZ53" s="297"/>
      <c r="GA53" s="297"/>
      <c r="GB53" s="297"/>
      <c r="GC53" s="297"/>
      <c r="GD53" s="297"/>
      <c r="GE53" s="297"/>
      <c r="GF53" s="297"/>
      <c r="GG53" s="297"/>
      <c r="GH53" s="297"/>
      <c r="GI53" s="297"/>
      <c r="GJ53" s="297"/>
      <c r="GK53" s="297"/>
      <c r="GL53" s="297"/>
      <c r="GM53" s="297"/>
      <c r="GN53" s="297"/>
      <c r="GO53" s="297"/>
      <c r="GP53" s="297"/>
      <c r="GQ53" s="297"/>
      <c r="GR53" s="297"/>
      <c r="GS53" s="297"/>
      <c r="GT53" s="297"/>
      <c r="GU53" s="297"/>
      <c r="GV53" s="297"/>
      <c r="GW53" s="297"/>
    </row>
    <row r="54" spans="2:205" x14ac:dyDescent="0.25">
      <c r="B54" s="304"/>
      <c r="C54" s="305"/>
      <c r="D54" s="306"/>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7"/>
      <c r="CJ54" s="297"/>
      <c r="CK54" s="297"/>
      <c r="CL54" s="297"/>
      <c r="CM54" s="297"/>
      <c r="CN54" s="297"/>
      <c r="CO54" s="297"/>
      <c r="CP54" s="297"/>
      <c r="CQ54" s="297"/>
      <c r="CR54" s="297"/>
      <c r="CS54" s="297"/>
      <c r="CT54" s="297"/>
      <c r="CU54" s="297"/>
      <c r="CV54" s="297"/>
      <c r="CW54" s="297"/>
      <c r="CX54" s="297"/>
      <c r="CY54" s="297"/>
      <c r="CZ54" s="297"/>
      <c r="DA54" s="297"/>
      <c r="DB54" s="297"/>
      <c r="DC54" s="297"/>
      <c r="DD54" s="297"/>
      <c r="DE54" s="297"/>
      <c r="DF54" s="297"/>
      <c r="DG54" s="297"/>
      <c r="DH54" s="297"/>
      <c r="DI54" s="297"/>
      <c r="DJ54" s="297"/>
      <c r="DK54" s="297"/>
      <c r="DL54" s="297"/>
      <c r="DM54" s="297"/>
      <c r="DN54" s="297"/>
      <c r="DO54" s="297"/>
      <c r="DP54" s="297"/>
      <c r="DQ54" s="297"/>
      <c r="DR54" s="297"/>
      <c r="DS54" s="297"/>
      <c r="DT54" s="297"/>
      <c r="DU54" s="297"/>
      <c r="DV54" s="297"/>
      <c r="DW54" s="297"/>
      <c r="DX54" s="297"/>
      <c r="DY54" s="297"/>
      <c r="DZ54" s="297"/>
      <c r="EA54" s="297"/>
      <c r="EB54" s="297"/>
      <c r="EC54" s="297"/>
      <c r="ED54" s="297"/>
      <c r="EE54" s="297"/>
      <c r="EF54" s="297"/>
      <c r="EG54" s="297"/>
      <c r="EH54" s="297"/>
      <c r="EI54" s="297"/>
      <c r="EJ54" s="297"/>
      <c r="EK54" s="297"/>
      <c r="EL54" s="297"/>
      <c r="EM54" s="297"/>
      <c r="EN54" s="297"/>
      <c r="EO54" s="297"/>
      <c r="EP54" s="297"/>
      <c r="EQ54" s="297"/>
      <c r="ER54" s="297"/>
      <c r="ES54" s="297"/>
      <c r="ET54" s="297"/>
      <c r="EU54" s="297"/>
      <c r="EV54" s="297"/>
      <c r="EW54" s="297"/>
      <c r="EX54" s="297"/>
      <c r="EY54" s="297"/>
      <c r="EZ54" s="297"/>
      <c r="FA54" s="297"/>
      <c r="FB54" s="297"/>
      <c r="FC54" s="297"/>
      <c r="FD54" s="297"/>
      <c r="FE54" s="297"/>
      <c r="FF54" s="297"/>
      <c r="FG54" s="297"/>
      <c r="FH54" s="297"/>
      <c r="FI54" s="297"/>
      <c r="FJ54" s="297"/>
      <c r="FK54" s="297"/>
      <c r="FL54" s="297"/>
      <c r="FM54" s="297"/>
      <c r="FN54" s="297"/>
      <c r="FO54" s="297"/>
      <c r="FP54" s="297"/>
      <c r="FQ54" s="297"/>
      <c r="FR54" s="297"/>
      <c r="FS54" s="297"/>
      <c r="FT54" s="297"/>
      <c r="FU54" s="297"/>
      <c r="FV54" s="297"/>
      <c r="FW54" s="297"/>
      <c r="FX54" s="297"/>
      <c r="FY54" s="297"/>
      <c r="FZ54" s="297"/>
      <c r="GA54" s="297"/>
      <c r="GB54" s="297"/>
      <c r="GC54" s="297"/>
      <c r="GD54" s="297"/>
      <c r="GE54" s="297"/>
      <c r="GF54" s="297"/>
      <c r="GG54" s="297"/>
      <c r="GH54" s="297"/>
      <c r="GI54" s="297"/>
      <c r="GJ54" s="297"/>
      <c r="GK54" s="297"/>
      <c r="GL54" s="297"/>
      <c r="GM54" s="297"/>
      <c r="GN54" s="297"/>
      <c r="GO54" s="297"/>
      <c r="GP54" s="297"/>
      <c r="GQ54" s="297"/>
      <c r="GR54" s="297"/>
      <c r="GS54" s="297"/>
      <c r="GT54" s="297"/>
      <c r="GU54" s="297"/>
      <c r="GV54" s="297"/>
      <c r="GW54" s="297"/>
    </row>
    <row r="55" spans="2:205" x14ac:dyDescent="0.25">
      <c r="B55" s="304"/>
      <c r="C55" s="305"/>
      <c r="D55" s="306"/>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c r="BT55" s="297"/>
      <c r="BU55" s="297"/>
      <c r="BV55" s="297"/>
      <c r="BW55" s="297"/>
      <c r="BX55" s="297"/>
      <c r="BY55" s="297"/>
      <c r="BZ55" s="297"/>
      <c r="CA55" s="297"/>
      <c r="CB55" s="297"/>
      <c r="CC55" s="297"/>
      <c r="CD55" s="297"/>
      <c r="CE55" s="297"/>
      <c r="CF55" s="297"/>
      <c r="CG55" s="297"/>
      <c r="CH55" s="297"/>
      <c r="CI55" s="297"/>
      <c r="CJ55" s="297"/>
      <c r="CK55" s="297"/>
      <c r="CL55" s="297"/>
      <c r="CM55" s="297"/>
      <c r="CN55" s="297"/>
      <c r="CO55" s="297"/>
      <c r="CP55" s="297"/>
      <c r="CQ55" s="297"/>
      <c r="CR55" s="297"/>
      <c r="CS55" s="297"/>
      <c r="CT55" s="297"/>
      <c r="CU55" s="297"/>
      <c r="CV55" s="297"/>
      <c r="CW55" s="297"/>
      <c r="CX55" s="297"/>
      <c r="CY55" s="297"/>
      <c r="CZ55" s="297"/>
      <c r="DA55" s="297"/>
      <c r="DB55" s="297"/>
      <c r="DC55" s="297"/>
      <c r="DD55" s="297"/>
      <c r="DE55" s="297"/>
      <c r="DF55" s="297"/>
      <c r="DG55" s="297"/>
      <c r="DH55" s="297"/>
      <c r="DI55" s="297"/>
      <c r="DJ55" s="297"/>
      <c r="DK55" s="297"/>
      <c r="DL55" s="297"/>
      <c r="DM55" s="297"/>
      <c r="DN55" s="297"/>
      <c r="DO55" s="297"/>
      <c r="DP55" s="297"/>
      <c r="DQ55" s="297"/>
      <c r="DR55" s="297"/>
      <c r="DS55" s="297"/>
      <c r="DT55" s="297"/>
      <c r="DU55" s="297"/>
      <c r="DV55" s="297"/>
      <c r="DW55" s="297"/>
      <c r="DX55" s="297"/>
      <c r="DY55" s="297"/>
      <c r="DZ55" s="297"/>
      <c r="EA55" s="297"/>
      <c r="EB55" s="297"/>
      <c r="EC55" s="297"/>
      <c r="ED55" s="297"/>
      <c r="EE55" s="297"/>
      <c r="EF55" s="297"/>
      <c r="EG55" s="297"/>
      <c r="EH55" s="297"/>
      <c r="EI55" s="297"/>
      <c r="EJ55" s="297"/>
      <c r="EK55" s="297"/>
      <c r="EL55" s="297"/>
      <c r="EM55" s="297"/>
      <c r="EN55" s="297"/>
      <c r="EO55" s="297"/>
      <c r="EP55" s="297"/>
      <c r="EQ55" s="297"/>
      <c r="ER55" s="297"/>
      <c r="ES55" s="297"/>
      <c r="ET55" s="297"/>
      <c r="EU55" s="297"/>
      <c r="EV55" s="297"/>
      <c r="EW55" s="297"/>
      <c r="EX55" s="297"/>
      <c r="EY55" s="297"/>
      <c r="EZ55" s="297"/>
      <c r="FA55" s="297"/>
      <c r="FB55" s="297"/>
      <c r="FC55" s="297"/>
      <c r="FD55" s="297"/>
      <c r="FE55" s="297"/>
      <c r="FF55" s="297"/>
      <c r="FG55" s="297"/>
      <c r="FH55" s="297"/>
      <c r="FI55" s="297"/>
      <c r="FJ55" s="297"/>
      <c r="FK55" s="297"/>
      <c r="FL55" s="297"/>
      <c r="FM55" s="297"/>
      <c r="FN55" s="297"/>
      <c r="FO55" s="297"/>
      <c r="FP55" s="297"/>
      <c r="FQ55" s="297"/>
      <c r="FR55" s="297"/>
      <c r="FS55" s="297"/>
      <c r="FT55" s="297"/>
      <c r="FU55" s="297"/>
      <c r="FV55" s="297"/>
      <c r="FW55" s="297"/>
      <c r="FX55" s="297"/>
      <c r="FY55" s="297"/>
      <c r="FZ55" s="297"/>
      <c r="GA55" s="297"/>
      <c r="GB55" s="297"/>
      <c r="GC55" s="297"/>
      <c r="GD55" s="297"/>
      <c r="GE55" s="297"/>
      <c r="GF55" s="297"/>
      <c r="GG55" s="297"/>
      <c r="GH55" s="297"/>
      <c r="GI55" s="297"/>
      <c r="GJ55" s="297"/>
      <c r="GK55" s="297"/>
      <c r="GL55" s="297"/>
      <c r="GM55" s="297"/>
      <c r="GN55" s="297"/>
      <c r="GO55" s="297"/>
      <c r="GP55" s="297"/>
      <c r="GQ55" s="297"/>
      <c r="GR55" s="297"/>
      <c r="GS55" s="297"/>
      <c r="GT55" s="297"/>
      <c r="GU55" s="297"/>
      <c r="GV55" s="297"/>
      <c r="GW55" s="297"/>
    </row>
    <row r="56" spans="2:205" x14ac:dyDescent="0.25">
      <c r="B56" s="304"/>
      <c r="C56" s="305"/>
      <c r="D56" s="306"/>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c r="CA56" s="297"/>
      <c r="CB56" s="297"/>
      <c r="CC56" s="297"/>
      <c r="CD56" s="297"/>
      <c r="CE56" s="297"/>
      <c r="CF56" s="297"/>
      <c r="CG56" s="297"/>
      <c r="CH56" s="297"/>
      <c r="CI56" s="297"/>
      <c r="CJ56" s="297"/>
      <c r="CK56" s="297"/>
      <c r="CL56" s="297"/>
      <c r="CM56" s="297"/>
      <c r="CN56" s="297"/>
      <c r="CO56" s="297"/>
      <c r="CP56" s="297"/>
      <c r="CQ56" s="297"/>
      <c r="CR56" s="297"/>
      <c r="CS56" s="297"/>
      <c r="CT56" s="297"/>
      <c r="CU56" s="297"/>
      <c r="CV56" s="297"/>
      <c r="CW56" s="297"/>
      <c r="CX56" s="297"/>
      <c r="CY56" s="297"/>
      <c r="CZ56" s="297"/>
      <c r="DA56" s="297"/>
      <c r="DB56" s="297"/>
      <c r="DC56" s="297"/>
      <c r="DD56" s="297"/>
      <c r="DE56" s="297"/>
      <c r="DF56" s="297"/>
      <c r="DG56" s="297"/>
      <c r="DH56" s="297"/>
      <c r="DI56" s="297"/>
      <c r="DJ56" s="297"/>
      <c r="DK56" s="297"/>
      <c r="DL56" s="297"/>
      <c r="DM56" s="297"/>
      <c r="DN56" s="297"/>
      <c r="DO56" s="297"/>
      <c r="DP56" s="297"/>
      <c r="DQ56" s="297"/>
      <c r="DR56" s="297"/>
      <c r="DS56" s="297"/>
      <c r="DT56" s="297"/>
      <c r="DU56" s="297"/>
      <c r="DV56" s="297"/>
      <c r="DW56" s="297"/>
      <c r="DX56" s="297"/>
      <c r="DY56" s="297"/>
      <c r="DZ56" s="297"/>
      <c r="EA56" s="297"/>
      <c r="EB56" s="297"/>
      <c r="EC56" s="297"/>
      <c r="ED56" s="297"/>
      <c r="EE56" s="297"/>
      <c r="EF56" s="297"/>
      <c r="EG56" s="297"/>
      <c r="EH56" s="297"/>
      <c r="EI56" s="297"/>
      <c r="EJ56" s="297"/>
      <c r="EK56" s="297"/>
      <c r="EL56" s="297"/>
      <c r="EM56" s="297"/>
      <c r="EN56" s="297"/>
      <c r="EO56" s="297"/>
      <c r="EP56" s="297"/>
      <c r="EQ56" s="297"/>
      <c r="ER56" s="297"/>
      <c r="ES56" s="297"/>
      <c r="ET56" s="297"/>
      <c r="EU56" s="297"/>
      <c r="EV56" s="297"/>
      <c r="EW56" s="297"/>
      <c r="EX56" s="297"/>
      <c r="EY56" s="297"/>
      <c r="EZ56" s="297"/>
      <c r="FA56" s="297"/>
      <c r="FB56" s="297"/>
      <c r="FC56" s="297"/>
      <c r="FD56" s="297"/>
      <c r="FE56" s="297"/>
      <c r="FF56" s="297"/>
      <c r="FG56" s="297"/>
      <c r="FH56" s="297"/>
      <c r="FI56" s="297"/>
      <c r="FJ56" s="297"/>
      <c r="FK56" s="297"/>
      <c r="FL56" s="297"/>
      <c r="FM56" s="297"/>
      <c r="FN56" s="297"/>
      <c r="FO56" s="297"/>
      <c r="FP56" s="297"/>
      <c r="FQ56" s="297"/>
      <c r="FR56" s="297"/>
      <c r="FS56" s="297"/>
      <c r="FT56" s="297"/>
      <c r="FU56" s="297"/>
      <c r="FV56" s="297"/>
      <c r="FW56" s="297"/>
      <c r="FX56" s="297"/>
      <c r="FY56" s="297"/>
      <c r="FZ56" s="297"/>
      <c r="GA56" s="297"/>
      <c r="GB56" s="297"/>
      <c r="GC56" s="297"/>
      <c r="GD56" s="297"/>
      <c r="GE56" s="297"/>
      <c r="GF56" s="297"/>
      <c r="GG56" s="297"/>
      <c r="GH56" s="297"/>
      <c r="GI56" s="297"/>
      <c r="GJ56" s="297"/>
      <c r="GK56" s="297"/>
      <c r="GL56" s="297"/>
      <c r="GM56" s="297"/>
      <c r="GN56" s="297"/>
      <c r="GO56" s="297"/>
      <c r="GP56" s="297"/>
      <c r="GQ56" s="297"/>
      <c r="GR56" s="297"/>
      <c r="GS56" s="297"/>
      <c r="GT56" s="297"/>
      <c r="GU56" s="297"/>
      <c r="GV56" s="297"/>
      <c r="GW56" s="297"/>
    </row>
    <row r="57" spans="2:205" x14ac:dyDescent="0.25">
      <c r="B57" s="304"/>
      <c r="C57" s="305"/>
      <c r="D57" s="306"/>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7"/>
      <c r="BW57" s="297"/>
      <c r="BX57" s="297"/>
      <c r="BY57" s="297"/>
      <c r="BZ57" s="297"/>
      <c r="CA57" s="297"/>
      <c r="CB57" s="297"/>
      <c r="CC57" s="297"/>
      <c r="CD57" s="297"/>
      <c r="CE57" s="297"/>
      <c r="CF57" s="297"/>
      <c r="CG57" s="297"/>
      <c r="CH57" s="297"/>
      <c r="CI57" s="297"/>
      <c r="CJ57" s="297"/>
      <c r="CK57" s="297"/>
      <c r="CL57" s="297"/>
      <c r="CM57" s="297"/>
      <c r="CN57" s="297"/>
      <c r="CO57" s="297"/>
      <c r="CP57" s="297"/>
      <c r="CQ57" s="297"/>
      <c r="CR57" s="297"/>
      <c r="CS57" s="297"/>
      <c r="CT57" s="297"/>
      <c r="CU57" s="297"/>
      <c r="CV57" s="297"/>
      <c r="CW57" s="297"/>
      <c r="CX57" s="297"/>
      <c r="CY57" s="297"/>
      <c r="CZ57" s="297"/>
      <c r="DA57" s="297"/>
      <c r="DB57" s="297"/>
      <c r="DC57" s="297"/>
      <c r="DD57" s="297"/>
      <c r="DE57" s="297"/>
      <c r="DF57" s="297"/>
      <c r="DG57" s="297"/>
      <c r="DH57" s="297"/>
      <c r="DI57" s="297"/>
      <c r="DJ57" s="297"/>
      <c r="DK57" s="297"/>
      <c r="DL57" s="297"/>
      <c r="DM57" s="297"/>
      <c r="DN57" s="297"/>
      <c r="DO57" s="297"/>
      <c r="DP57" s="297"/>
      <c r="DQ57" s="297"/>
      <c r="DR57" s="297"/>
      <c r="DS57" s="297"/>
      <c r="DT57" s="297"/>
      <c r="DU57" s="297"/>
      <c r="DV57" s="297"/>
      <c r="DW57" s="297"/>
      <c r="DX57" s="297"/>
      <c r="DY57" s="297"/>
      <c r="DZ57" s="297"/>
      <c r="EA57" s="297"/>
      <c r="EB57" s="297"/>
      <c r="EC57" s="297"/>
      <c r="ED57" s="297"/>
      <c r="EE57" s="297"/>
      <c r="EF57" s="297"/>
      <c r="EG57" s="297"/>
      <c r="EH57" s="297"/>
      <c r="EI57" s="297"/>
      <c r="EJ57" s="297"/>
      <c r="EK57" s="297"/>
      <c r="EL57" s="297"/>
      <c r="EM57" s="297"/>
      <c r="EN57" s="297"/>
      <c r="EO57" s="297"/>
      <c r="EP57" s="297"/>
      <c r="EQ57" s="297"/>
      <c r="ER57" s="297"/>
      <c r="ES57" s="297"/>
      <c r="ET57" s="297"/>
      <c r="EU57" s="297"/>
      <c r="EV57" s="297"/>
      <c r="EW57" s="297"/>
      <c r="EX57" s="297"/>
      <c r="EY57" s="297"/>
      <c r="EZ57" s="297"/>
      <c r="FA57" s="297"/>
      <c r="FB57" s="297"/>
      <c r="FC57" s="297"/>
      <c r="FD57" s="297"/>
      <c r="FE57" s="297"/>
      <c r="FF57" s="297"/>
      <c r="FG57" s="297"/>
      <c r="FH57" s="297"/>
      <c r="FI57" s="297"/>
      <c r="FJ57" s="297"/>
      <c r="FK57" s="297"/>
      <c r="FL57" s="297"/>
      <c r="FM57" s="297"/>
      <c r="FN57" s="297"/>
      <c r="FO57" s="297"/>
      <c r="FP57" s="297"/>
      <c r="FQ57" s="297"/>
      <c r="FR57" s="297"/>
      <c r="FS57" s="297"/>
      <c r="FT57" s="297"/>
      <c r="FU57" s="297"/>
      <c r="FV57" s="297"/>
      <c r="FW57" s="297"/>
      <c r="FX57" s="297"/>
      <c r="FY57" s="297"/>
      <c r="FZ57" s="297"/>
      <c r="GA57" s="297"/>
      <c r="GB57" s="297"/>
      <c r="GC57" s="297"/>
      <c r="GD57" s="297"/>
      <c r="GE57" s="297"/>
      <c r="GF57" s="297"/>
      <c r="GG57" s="297"/>
      <c r="GH57" s="297"/>
      <c r="GI57" s="297"/>
      <c r="GJ57" s="297"/>
      <c r="GK57" s="297"/>
      <c r="GL57" s="297"/>
      <c r="GM57" s="297"/>
      <c r="GN57" s="297"/>
      <c r="GO57" s="297"/>
      <c r="GP57" s="297"/>
      <c r="GQ57" s="297"/>
      <c r="GR57" s="297"/>
      <c r="GS57" s="297"/>
      <c r="GT57" s="297"/>
      <c r="GU57" s="297"/>
      <c r="GV57" s="297"/>
      <c r="GW57" s="297"/>
    </row>
    <row r="58" spans="2:205" x14ac:dyDescent="0.25">
      <c r="B58" s="304"/>
      <c r="C58" s="305"/>
      <c r="D58" s="306"/>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c r="CA58" s="297"/>
      <c r="CB58" s="297"/>
      <c r="CC58" s="297"/>
      <c r="CD58" s="297"/>
      <c r="CE58" s="297"/>
      <c r="CF58" s="297"/>
      <c r="CG58" s="297"/>
      <c r="CH58" s="297"/>
      <c r="CI58" s="297"/>
      <c r="CJ58" s="297"/>
      <c r="CK58" s="297"/>
      <c r="CL58" s="297"/>
      <c r="CM58" s="297"/>
      <c r="CN58" s="297"/>
      <c r="CO58" s="297"/>
      <c r="CP58" s="297"/>
      <c r="CQ58" s="297"/>
      <c r="CR58" s="297"/>
      <c r="CS58" s="297"/>
      <c r="CT58" s="297"/>
      <c r="CU58" s="297"/>
      <c r="CV58" s="297"/>
      <c r="CW58" s="297"/>
      <c r="CX58" s="297"/>
      <c r="CY58" s="297"/>
      <c r="CZ58" s="297"/>
      <c r="DA58" s="297"/>
      <c r="DB58" s="297"/>
      <c r="DC58" s="297"/>
      <c r="DD58" s="297"/>
      <c r="DE58" s="297"/>
      <c r="DF58" s="297"/>
      <c r="DG58" s="297"/>
      <c r="DH58" s="297"/>
      <c r="DI58" s="297"/>
      <c r="DJ58" s="297"/>
      <c r="DK58" s="297"/>
      <c r="DL58" s="297"/>
      <c r="DM58" s="297"/>
      <c r="DN58" s="297"/>
      <c r="DO58" s="297"/>
      <c r="DP58" s="297"/>
      <c r="DQ58" s="297"/>
      <c r="DR58" s="297"/>
      <c r="DS58" s="297"/>
      <c r="DT58" s="297"/>
      <c r="DU58" s="297"/>
      <c r="DV58" s="297"/>
      <c r="DW58" s="297"/>
      <c r="DX58" s="297"/>
      <c r="DY58" s="297"/>
      <c r="DZ58" s="297"/>
      <c r="EA58" s="297"/>
      <c r="EB58" s="297"/>
      <c r="EC58" s="297"/>
      <c r="ED58" s="297"/>
      <c r="EE58" s="297"/>
      <c r="EF58" s="297"/>
      <c r="EG58" s="297"/>
      <c r="EH58" s="297"/>
      <c r="EI58" s="297"/>
      <c r="EJ58" s="297"/>
      <c r="EK58" s="297"/>
      <c r="EL58" s="297"/>
      <c r="EM58" s="297"/>
      <c r="EN58" s="297"/>
      <c r="EO58" s="297"/>
      <c r="EP58" s="297"/>
      <c r="EQ58" s="297"/>
      <c r="ER58" s="297"/>
      <c r="ES58" s="297"/>
      <c r="ET58" s="297"/>
      <c r="EU58" s="297"/>
      <c r="EV58" s="297"/>
      <c r="EW58" s="297"/>
      <c r="EX58" s="297"/>
      <c r="EY58" s="297"/>
      <c r="EZ58" s="297"/>
      <c r="FA58" s="297"/>
      <c r="FB58" s="297"/>
      <c r="FC58" s="297"/>
      <c r="FD58" s="297"/>
      <c r="FE58" s="297"/>
      <c r="FF58" s="297"/>
      <c r="FG58" s="297"/>
      <c r="FH58" s="297"/>
      <c r="FI58" s="297"/>
      <c r="FJ58" s="297"/>
      <c r="FK58" s="297"/>
      <c r="FL58" s="297"/>
      <c r="FM58" s="297"/>
      <c r="FN58" s="297"/>
      <c r="FO58" s="297"/>
      <c r="FP58" s="297"/>
      <c r="FQ58" s="297"/>
      <c r="FR58" s="297"/>
      <c r="FS58" s="297"/>
      <c r="FT58" s="297"/>
      <c r="FU58" s="297"/>
      <c r="FV58" s="297"/>
      <c r="FW58" s="297"/>
      <c r="FX58" s="297"/>
      <c r="FY58" s="297"/>
      <c r="FZ58" s="297"/>
      <c r="GA58" s="297"/>
      <c r="GB58" s="297"/>
      <c r="GC58" s="297"/>
      <c r="GD58" s="297"/>
      <c r="GE58" s="297"/>
      <c r="GF58" s="297"/>
      <c r="GG58" s="297"/>
      <c r="GH58" s="297"/>
      <c r="GI58" s="297"/>
      <c r="GJ58" s="297"/>
      <c r="GK58" s="297"/>
      <c r="GL58" s="297"/>
      <c r="GM58" s="297"/>
      <c r="GN58" s="297"/>
      <c r="GO58" s="297"/>
      <c r="GP58" s="297"/>
      <c r="GQ58" s="297"/>
      <c r="GR58" s="297"/>
      <c r="GS58" s="297"/>
      <c r="GT58" s="297"/>
      <c r="GU58" s="297"/>
      <c r="GV58" s="297"/>
      <c r="GW58" s="297"/>
    </row>
    <row r="59" spans="2:205" x14ac:dyDescent="0.25">
      <c r="B59" s="304"/>
      <c r="C59" s="305"/>
      <c r="D59" s="306"/>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c r="CA59" s="297"/>
      <c r="CB59" s="297"/>
      <c r="CC59" s="297"/>
      <c r="CD59" s="297"/>
      <c r="CE59" s="297"/>
      <c r="CF59" s="297"/>
      <c r="CG59" s="297"/>
      <c r="CH59" s="297"/>
      <c r="CI59" s="297"/>
      <c r="CJ59" s="297"/>
      <c r="CK59" s="297"/>
      <c r="CL59" s="297"/>
      <c r="CM59" s="297"/>
      <c r="CN59" s="297"/>
      <c r="CO59" s="297"/>
      <c r="CP59" s="297"/>
      <c r="CQ59" s="297"/>
      <c r="CR59" s="297"/>
      <c r="CS59" s="297"/>
      <c r="CT59" s="297"/>
      <c r="CU59" s="297"/>
      <c r="CV59" s="297"/>
      <c r="CW59" s="297"/>
      <c r="CX59" s="297"/>
      <c r="CY59" s="297"/>
      <c r="CZ59" s="297"/>
      <c r="DA59" s="297"/>
      <c r="DB59" s="297"/>
      <c r="DC59" s="297"/>
      <c r="DD59" s="297"/>
      <c r="DE59" s="297"/>
      <c r="DF59" s="297"/>
      <c r="DG59" s="297"/>
      <c r="DH59" s="297"/>
      <c r="DI59" s="297"/>
      <c r="DJ59" s="297"/>
      <c r="DK59" s="297"/>
      <c r="DL59" s="297"/>
      <c r="DM59" s="297"/>
      <c r="DN59" s="297"/>
      <c r="DO59" s="297"/>
      <c r="DP59" s="297"/>
      <c r="DQ59" s="297"/>
      <c r="DR59" s="297"/>
      <c r="DS59" s="297"/>
      <c r="DT59" s="297"/>
      <c r="DU59" s="297"/>
      <c r="DV59" s="297"/>
      <c r="DW59" s="297"/>
      <c r="DX59" s="297"/>
      <c r="DY59" s="297"/>
      <c r="DZ59" s="297"/>
      <c r="EA59" s="297"/>
      <c r="EB59" s="297"/>
      <c r="EC59" s="297"/>
      <c r="ED59" s="297"/>
      <c r="EE59" s="297"/>
      <c r="EF59" s="297"/>
      <c r="EG59" s="297"/>
      <c r="EH59" s="297"/>
      <c r="EI59" s="297"/>
      <c r="EJ59" s="297"/>
      <c r="EK59" s="297"/>
      <c r="EL59" s="297"/>
      <c r="EM59" s="297"/>
      <c r="EN59" s="297"/>
      <c r="EO59" s="297"/>
      <c r="EP59" s="297"/>
      <c r="EQ59" s="297"/>
      <c r="ER59" s="297"/>
      <c r="ES59" s="297"/>
      <c r="ET59" s="297"/>
      <c r="EU59" s="297"/>
      <c r="EV59" s="297"/>
      <c r="EW59" s="297"/>
      <c r="EX59" s="297"/>
      <c r="EY59" s="297"/>
      <c r="EZ59" s="297"/>
      <c r="FA59" s="297"/>
      <c r="FB59" s="297"/>
      <c r="FC59" s="297"/>
      <c r="FD59" s="297"/>
      <c r="FE59" s="297"/>
      <c r="FF59" s="297"/>
      <c r="FG59" s="297"/>
      <c r="FH59" s="297"/>
      <c r="FI59" s="297"/>
      <c r="FJ59" s="297"/>
      <c r="FK59" s="297"/>
      <c r="FL59" s="297"/>
      <c r="FM59" s="297"/>
      <c r="FN59" s="297"/>
      <c r="FO59" s="297"/>
      <c r="FP59" s="297"/>
      <c r="FQ59" s="297"/>
      <c r="FR59" s="297"/>
      <c r="FS59" s="297"/>
      <c r="FT59" s="297"/>
      <c r="FU59" s="297"/>
      <c r="FV59" s="297"/>
      <c r="FW59" s="297"/>
      <c r="FX59" s="297"/>
      <c r="FY59" s="297"/>
      <c r="FZ59" s="297"/>
      <c r="GA59" s="297"/>
      <c r="GB59" s="297"/>
      <c r="GC59" s="297"/>
      <c r="GD59" s="297"/>
      <c r="GE59" s="297"/>
      <c r="GF59" s="297"/>
      <c r="GG59" s="297"/>
      <c r="GH59" s="297"/>
      <c r="GI59" s="297"/>
      <c r="GJ59" s="297"/>
      <c r="GK59" s="297"/>
      <c r="GL59" s="297"/>
      <c r="GM59" s="297"/>
      <c r="GN59" s="297"/>
      <c r="GO59" s="297"/>
      <c r="GP59" s="297"/>
      <c r="GQ59" s="297"/>
      <c r="GR59" s="297"/>
      <c r="GS59" s="297"/>
      <c r="GT59" s="297"/>
      <c r="GU59" s="297"/>
      <c r="GV59" s="297"/>
      <c r="GW59" s="297"/>
    </row>
    <row r="60" spans="2:205" x14ac:dyDescent="0.25">
      <c r="B60" s="304"/>
      <c r="C60" s="305"/>
      <c r="D60" s="306"/>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297"/>
      <c r="CH60" s="297"/>
      <c r="CI60" s="297"/>
      <c r="CJ60" s="297"/>
      <c r="CK60" s="297"/>
      <c r="CL60" s="297"/>
      <c r="CM60" s="297"/>
      <c r="CN60" s="297"/>
      <c r="CO60" s="297"/>
      <c r="CP60" s="297"/>
      <c r="CQ60" s="297"/>
      <c r="CR60" s="297"/>
      <c r="CS60" s="297"/>
      <c r="CT60" s="297"/>
      <c r="CU60" s="297"/>
      <c r="CV60" s="297"/>
      <c r="CW60" s="297"/>
      <c r="CX60" s="297"/>
      <c r="CY60" s="297"/>
      <c r="CZ60" s="297"/>
      <c r="DA60" s="297"/>
      <c r="DB60" s="297"/>
      <c r="DC60" s="297"/>
      <c r="DD60" s="297"/>
      <c r="DE60" s="297"/>
      <c r="DF60" s="297"/>
      <c r="DG60" s="297"/>
      <c r="DH60" s="297"/>
      <c r="DI60" s="297"/>
      <c r="DJ60" s="297"/>
      <c r="DK60" s="297"/>
      <c r="DL60" s="297"/>
      <c r="DM60" s="297"/>
      <c r="DN60" s="297"/>
      <c r="DO60" s="297"/>
      <c r="DP60" s="297"/>
      <c r="DQ60" s="297"/>
      <c r="DR60" s="297"/>
      <c r="DS60" s="297"/>
      <c r="DT60" s="297"/>
      <c r="DU60" s="297"/>
      <c r="DV60" s="297"/>
      <c r="DW60" s="297"/>
      <c r="DX60" s="297"/>
      <c r="DY60" s="297"/>
      <c r="DZ60" s="297"/>
      <c r="EA60" s="297"/>
      <c r="EB60" s="297"/>
      <c r="EC60" s="297"/>
      <c r="ED60" s="297"/>
      <c r="EE60" s="297"/>
      <c r="EF60" s="297"/>
      <c r="EG60" s="297"/>
      <c r="EH60" s="297"/>
      <c r="EI60" s="297"/>
      <c r="EJ60" s="297"/>
      <c r="EK60" s="297"/>
      <c r="EL60" s="297"/>
      <c r="EM60" s="297"/>
      <c r="EN60" s="297"/>
      <c r="EO60" s="297"/>
      <c r="EP60" s="297"/>
      <c r="EQ60" s="297"/>
      <c r="ER60" s="297"/>
      <c r="ES60" s="297"/>
      <c r="ET60" s="297"/>
      <c r="EU60" s="297"/>
      <c r="EV60" s="297"/>
      <c r="EW60" s="297"/>
      <c r="EX60" s="297"/>
      <c r="EY60" s="297"/>
      <c r="EZ60" s="297"/>
      <c r="FA60" s="297"/>
      <c r="FB60" s="297"/>
      <c r="FC60" s="297"/>
      <c r="FD60" s="297"/>
      <c r="FE60" s="297"/>
      <c r="FF60" s="297"/>
      <c r="FG60" s="297"/>
      <c r="FH60" s="297"/>
      <c r="FI60" s="297"/>
      <c r="FJ60" s="297"/>
      <c r="FK60" s="297"/>
      <c r="FL60" s="297"/>
      <c r="FM60" s="297"/>
      <c r="FN60" s="297"/>
      <c r="FO60" s="297"/>
      <c r="FP60" s="297"/>
      <c r="FQ60" s="297"/>
      <c r="FR60" s="297"/>
      <c r="FS60" s="297"/>
      <c r="FT60" s="297"/>
      <c r="FU60" s="297"/>
      <c r="FV60" s="297"/>
      <c r="FW60" s="297"/>
      <c r="FX60" s="297"/>
      <c r="FY60" s="297"/>
      <c r="FZ60" s="297"/>
      <c r="GA60" s="297"/>
      <c r="GB60" s="297"/>
      <c r="GC60" s="297"/>
      <c r="GD60" s="297"/>
      <c r="GE60" s="297"/>
      <c r="GF60" s="297"/>
      <c r="GG60" s="297"/>
      <c r="GH60" s="297"/>
      <c r="GI60" s="297"/>
      <c r="GJ60" s="297"/>
      <c r="GK60" s="297"/>
      <c r="GL60" s="297"/>
      <c r="GM60" s="297"/>
      <c r="GN60" s="297"/>
      <c r="GO60" s="297"/>
      <c r="GP60" s="297"/>
      <c r="GQ60" s="297"/>
      <c r="GR60" s="297"/>
      <c r="GS60" s="297"/>
      <c r="GT60" s="297"/>
      <c r="GU60" s="297"/>
      <c r="GV60" s="297"/>
      <c r="GW60" s="297"/>
    </row>
    <row r="61" spans="2:205" x14ac:dyDescent="0.25">
      <c r="B61" s="304"/>
      <c r="C61" s="305"/>
      <c r="D61" s="306"/>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c r="CA61" s="297"/>
      <c r="CB61" s="297"/>
      <c r="CC61" s="297"/>
      <c r="CD61" s="297"/>
      <c r="CE61" s="297"/>
      <c r="CF61" s="297"/>
      <c r="CG61" s="297"/>
      <c r="CH61" s="297"/>
      <c r="CI61" s="297"/>
      <c r="CJ61" s="297"/>
      <c r="CK61" s="297"/>
      <c r="CL61" s="297"/>
      <c r="CM61" s="297"/>
      <c r="CN61" s="297"/>
      <c r="CO61" s="297"/>
      <c r="CP61" s="297"/>
      <c r="CQ61" s="297"/>
      <c r="CR61" s="297"/>
      <c r="CS61" s="297"/>
      <c r="CT61" s="297"/>
      <c r="CU61" s="297"/>
      <c r="CV61" s="297"/>
      <c r="CW61" s="297"/>
      <c r="CX61" s="297"/>
      <c r="CY61" s="297"/>
      <c r="CZ61" s="297"/>
      <c r="DA61" s="297"/>
      <c r="DB61" s="297"/>
      <c r="DC61" s="297"/>
      <c r="DD61" s="297"/>
      <c r="DE61" s="297"/>
      <c r="DF61" s="297"/>
      <c r="DG61" s="297"/>
      <c r="DH61" s="297"/>
      <c r="DI61" s="297"/>
      <c r="DJ61" s="297"/>
      <c r="DK61" s="297"/>
      <c r="DL61" s="297"/>
      <c r="DM61" s="297"/>
      <c r="DN61" s="297"/>
      <c r="DO61" s="297"/>
      <c r="DP61" s="297"/>
      <c r="DQ61" s="297"/>
      <c r="DR61" s="297"/>
      <c r="DS61" s="297"/>
      <c r="DT61" s="297"/>
      <c r="DU61" s="297"/>
      <c r="DV61" s="297"/>
      <c r="DW61" s="297"/>
      <c r="DX61" s="297"/>
      <c r="DY61" s="297"/>
      <c r="DZ61" s="297"/>
      <c r="EA61" s="297"/>
      <c r="EB61" s="297"/>
      <c r="EC61" s="297"/>
      <c r="ED61" s="297"/>
      <c r="EE61" s="297"/>
      <c r="EF61" s="297"/>
      <c r="EG61" s="297"/>
      <c r="EH61" s="297"/>
      <c r="EI61" s="297"/>
      <c r="EJ61" s="297"/>
      <c r="EK61" s="297"/>
      <c r="EL61" s="297"/>
      <c r="EM61" s="297"/>
      <c r="EN61" s="297"/>
      <c r="EO61" s="297"/>
      <c r="EP61" s="297"/>
      <c r="EQ61" s="297"/>
      <c r="ER61" s="297"/>
      <c r="ES61" s="297"/>
      <c r="ET61" s="297"/>
      <c r="EU61" s="297"/>
      <c r="EV61" s="297"/>
      <c r="EW61" s="297"/>
      <c r="EX61" s="297"/>
      <c r="EY61" s="297"/>
      <c r="EZ61" s="297"/>
      <c r="FA61" s="297"/>
      <c r="FB61" s="297"/>
      <c r="FC61" s="297"/>
      <c r="FD61" s="297"/>
      <c r="FE61" s="297"/>
      <c r="FF61" s="297"/>
      <c r="FG61" s="297"/>
      <c r="FH61" s="297"/>
      <c r="FI61" s="297"/>
      <c r="FJ61" s="297"/>
      <c r="FK61" s="297"/>
      <c r="FL61" s="297"/>
      <c r="FM61" s="297"/>
      <c r="FN61" s="297"/>
      <c r="FO61" s="297"/>
      <c r="FP61" s="297"/>
      <c r="FQ61" s="297"/>
      <c r="FR61" s="297"/>
      <c r="FS61" s="297"/>
      <c r="FT61" s="297"/>
      <c r="FU61" s="297"/>
      <c r="FV61" s="297"/>
      <c r="FW61" s="297"/>
      <c r="FX61" s="297"/>
      <c r="FY61" s="297"/>
      <c r="FZ61" s="297"/>
      <c r="GA61" s="297"/>
      <c r="GB61" s="297"/>
      <c r="GC61" s="297"/>
      <c r="GD61" s="297"/>
      <c r="GE61" s="297"/>
      <c r="GF61" s="297"/>
      <c r="GG61" s="297"/>
      <c r="GH61" s="297"/>
      <c r="GI61" s="297"/>
      <c r="GJ61" s="297"/>
      <c r="GK61" s="297"/>
      <c r="GL61" s="297"/>
      <c r="GM61" s="297"/>
      <c r="GN61" s="297"/>
      <c r="GO61" s="297"/>
      <c r="GP61" s="297"/>
      <c r="GQ61" s="297"/>
      <c r="GR61" s="297"/>
      <c r="GS61" s="297"/>
      <c r="GT61" s="297"/>
      <c r="GU61" s="297"/>
      <c r="GV61" s="297"/>
      <c r="GW61" s="297"/>
    </row>
    <row r="62" spans="2:205" x14ac:dyDescent="0.25">
      <c r="B62" s="304"/>
      <c r="C62" s="305"/>
      <c r="D62" s="306"/>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c r="CA62" s="297"/>
      <c r="CB62" s="297"/>
      <c r="CC62" s="297"/>
      <c r="CD62" s="297"/>
      <c r="CE62" s="297"/>
      <c r="CF62" s="297"/>
      <c r="CG62" s="297"/>
      <c r="CH62" s="297"/>
      <c r="CI62" s="297"/>
      <c r="CJ62" s="297"/>
      <c r="CK62" s="297"/>
      <c r="CL62" s="297"/>
      <c r="CM62" s="297"/>
      <c r="CN62" s="297"/>
      <c r="CO62" s="297"/>
      <c r="CP62" s="297"/>
      <c r="CQ62" s="297"/>
      <c r="CR62" s="297"/>
      <c r="CS62" s="297"/>
      <c r="CT62" s="297"/>
      <c r="CU62" s="297"/>
      <c r="CV62" s="297"/>
      <c r="CW62" s="297"/>
      <c r="CX62" s="297"/>
      <c r="CY62" s="297"/>
      <c r="CZ62" s="297"/>
      <c r="DA62" s="297"/>
      <c r="DB62" s="297"/>
      <c r="DC62" s="297"/>
      <c r="DD62" s="297"/>
      <c r="DE62" s="297"/>
      <c r="DF62" s="297"/>
      <c r="DG62" s="297"/>
      <c r="DH62" s="297"/>
      <c r="DI62" s="297"/>
      <c r="DJ62" s="297"/>
      <c r="DK62" s="297"/>
      <c r="DL62" s="297"/>
      <c r="DM62" s="297"/>
      <c r="DN62" s="297"/>
      <c r="DO62" s="297"/>
      <c r="DP62" s="297"/>
      <c r="DQ62" s="297"/>
      <c r="DR62" s="297"/>
      <c r="DS62" s="297"/>
      <c r="DT62" s="297"/>
      <c r="DU62" s="297"/>
      <c r="DV62" s="297"/>
      <c r="DW62" s="297"/>
      <c r="DX62" s="297"/>
      <c r="DY62" s="297"/>
      <c r="DZ62" s="297"/>
      <c r="EA62" s="297"/>
      <c r="EB62" s="297"/>
      <c r="EC62" s="297"/>
      <c r="ED62" s="297"/>
      <c r="EE62" s="297"/>
      <c r="EF62" s="297"/>
      <c r="EG62" s="297"/>
      <c r="EH62" s="297"/>
      <c r="EI62" s="297"/>
      <c r="EJ62" s="297"/>
      <c r="EK62" s="297"/>
      <c r="EL62" s="297"/>
      <c r="EM62" s="297"/>
      <c r="EN62" s="297"/>
      <c r="EO62" s="297"/>
      <c r="EP62" s="297"/>
      <c r="EQ62" s="297"/>
      <c r="ER62" s="297"/>
      <c r="ES62" s="297"/>
      <c r="ET62" s="297"/>
      <c r="EU62" s="297"/>
      <c r="EV62" s="297"/>
      <c r="EW62" s="297"/>
      <c r="EX62" s="297"/>
      <c r="EY62" s="297"/>
      <c r="EZ62" s="297"/>
      <c r="FA62" s="297"/>
      <c r="FB62" s="297"/>
      <c r="FC62" s="297"/>
      <c r="FD62" s="297"/>
      <c r="FE62" s="297"/>
      <c r="FF62" s="297"/>
      <c r="FG62" s="297"/>
      <c r="FH62" s="297"/>
      <c r="FI62" s="297"/>
      <c r="FJ62" s="297"/>
      <c r="FK62" s="297"/>
      <c r="FL62" s="297"/>
      <c r="FM62" s="297"/>
      <c r="FN62" s="297"/>
      <c r="FO62" s="297"/>
      <c r="FP62" s="297"/>
      <c r="FQ62" s="297"/>
      <c r="FR62" s="297"/>
      <c r="FS62" s="297"/>
      <c r="FT62" s="297"/>
      <c r="FU62" s="297"/>
      <c r="FV62" s="297"/>
      <c r="FW62" s="297"/>
      <c r="FX62" s="297"/>
      <c r="FY62" s="297"/>
      <c r="FZ62" s="297"/>
      <c r="GA62" s="297"/>
      <c r="GB62" s="297"/>
      <c r="GC62" s="297"/>
      <c r="GD62" s="297"/>
      <c r="GE62" s="297"/>
      <c r="GF62" s="297"/>
      <c r="GG62" s="297"/>
      <c r="GH62" s="297"/>
      <c r="GI62" s="297"/>
      <c r="GJ62" s="297"/>
      <c r="GK62" s="297"/>
      <c r="GL62" s="297"/>
      <c r="GM62" s="297"/>
      <c r="GN62" s="297"/>
      <c r="GO62" s="297"/>
      <c r="GP62" s="297"/>
      <c r="GQ62" s="297"/>
      <c r="GR62" s="297"/>
      <c r="GS62" s="297"/>
      <c r="GT62" s="297"/>
      <c r="GU62" s="297"/>
      <c r="GV62" s="297"/>
      <c r="GW62" s="297"/>
    </row>
    <row r="63" spans="2:205" x14ac:dyDescent="0.25">
      <c r="B63" s="304"/>
      <c r="C63" s="305"/>
      <c r="D63" s="306"/>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297"/>
      <c r="BV63" s="297"/>
      <c r="BW63" s="297"/>
      <c r="BX63" s="297"/>
      <c r="BY63" s="297"/>
      <c r="BZ63" s="297"/>
      <c r="CA63" s="297"/>
      <c r="CB63" s="297"/>
      <c r="CC63" s="297"/>
      <c r="CD63" s="297"/>
      <c r="CE63" s="297"/>
      <c r="CF63" s="297"/>
      <c r="CG63" s="297"/>
      <c r="CH63" s="297"/>
      <c r="CI63" s="297"/>
      <c r="CJ63" s="297"/>
      <c r="CK63" s="297"/>
      <c r="CL63" s="297"/>
      <c r="CM63" s="297"/>
      <c r="CN63" s="297"/>
      <c r="CO63" s="297"/>
      <c r="CP63" s="297"/>
      <c r="CQ63" s="297"/>
      <c r="CR63" s="297"/>
      <c r="CS63" s="297"/>
      <c r="CT63" s="297"/>
      <c r="CU63" s="297"/>
      <c r="CV63" s="297"/>
      <c r="CW63" s="297"/>
      <c r="CX63" s="297"/>
      <c r="CY63" s="297"/>
      <c r="CZ63" s="297"/>
      <c r="DA63" s="297"/>
      <c r="DB63" s="297"/>
      <c r="DC63" s="297"/>
      <c r="DD63" s="297"/>
      <c r="DE63" s="297"/>
      <c r="DF63" s="297"/>
      <c r="DG63" s="297"/>
      <c r="DH63" s="297"/>
      <c r="DI63" s="297"/>
      <c r="DJ63" s="297"/>
      <c r="DK63" s="297"/>
      <c r="DL63" s="297"/>
      <c r="DM63" s="297"/>
      <c r="DN63" s="297"/>
      <c r="DO63" s="297"/>
      <c r="DP63" s="297"/>
      <c r="DQ63" s="297"/>
      <c r="DR63" s="297"/>
      <c r="DS63" s="297"/>
      <c r="DT63" s="297"/>
      <c r="DU63" s="297"/>
      <c r="DV63" s="297"/>
      <c r="DW63" s="297"/>
      <c r="DX63" s="297"/>
      <c r="DY63" s="297"/>
      <c r="DZ63" s="297"/>
      <c r="EA63" s="297"/>
      <c r="EB63" s="297"/>
      <c r="EC63" s="297"/>
      <c r="ED63" s="297"/>
      <c r="EE63" s="297"/>
      <c r="EF63" s="297"/>
      <c r="EG63" s="297"/>
      <c r="EH63" s="297"/>
      <c r="EI63" s="297"/>
      <c r="EJ63" s="297"/>
      <c r="EK63" s="297"/>
      <c r="EL63" s="297"/>
      <c r="EM63" s="297"/>
      <c r="EN63" s="297"/>
      <c r="EO63" s="297"/>
      <c r="EP63" s="297"/>
      <c r="EQ63" s="297"/>
      <c r="ER63" s="297"/>
      <c r="ES63" s="297"/>
      <c r="ET63" s="297"/>
      <c r="EU63" s="297"/>
      <c r="EV63" s="297"/>
      <c r="EW63" s="297"/>
      <c r="EX63" s="297"/>
      <c r="EY63" s="297"/>
      <c r="EZ63" s="297"/>
      <c r="FA63" s="297"/>
      <c r="FB63" s="297"/>
      <c r="FC63" s="297"/>
      <c r="FD63" s="297"/>
      <c r="FE63" s="297"/>
      <c r="FF63" s="297"/>
      <c r="FG63" s="297"/>
      <c r="FH63" s="297"/>
      <c r="FI63" s="297"/>
      <c r="FJ63" s="297"/>
      <c r="FK63" s="297"/>
      <c r="FL63" s="297"/>
      <c r="FM63" s="297"/>
      <c r="FN63" s="297"/>
      <c r="FO63" s="297"/>
      <c r="FP63" s="297"/>
      <c r="FQ63" s="297"/>
      <c r="FR63" s="297"/>
      <c r="FS63" s="297"/>
      <c r="FT63" s="297"/>
      <c r="FU63" s="297"/>
      <c r="FV63" s="297"/>
      <c r="FW63" s="297"/>
      <c r="FX63" s="297"/>
      <c r="FY63" s="297"/>
      <c r="FZ63" s="297"/>
      <c r="GA63" s="297"/>
      <c r="GB63" s="297"/>
      <c r="GC63" s="297"/>
      <c r="GD63" s="297"/>
      <c r="GE63" s="297"/>
      <c r="GF63" s="297"/>
      <c r="GG63" s="297"/>
      <c r="GH63" s="297"/>
      <c r="GI63" s="297"/>
      <c r="GJ63" s="297"/>
      <c r="GK63" s="297"/>
      <c r="GL63" s="297"/>
      <c r="GM63" s="297"/>
      <c r="GN63" s="297"/>
      <c r="GO63" s="297"/>
      <c r="GP63" s="297"/>
      <c r="GQ63" s="297"/>
      <c r="GR63" s="297"/>
      <c r="GS63" s="297"/>
      <c r="GT63" s="297"/>
      <c r="GU63" s="297"/>
      <c r="GV63" s="297"/>
      <c r="GW63" s="297"/>
    </row>
    <row r="64" spans="2:205" x14ac:dyDescent="0.25">
      <c r="B64" s="304"/>
      <c r="C64" s="305"/>
      <c r="D64" s="306"/>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297"/>
      <c r="BV64" s="297"/>
      <c r="BW64" s="297"/>
      <c r="BX64" s="297"/>
      <c r="BY64" s="297"/>
      <c r="BZ64" s="297"/>
      <c r="CA64" s="297"/>
      <c r="CB64" s="297"/>
      <c r="CC64" s="297"/>
      <c r="CD64" s="297"/>
      <c r="CE64" s="297"/>
      <c r="CF64" s="297"/>
      <c r="CG64" s="297"/>
      <c r="CH64" s="297"/>
      <c r="CI64" s="297"/>
      <c r="CJ64" s="297"/>
      <c r="CK64" s="297"/>
      <c r="CL64" s="297"/>
      <c r="CM64" s="297"/>
      <c r="CN64" s="297"/>
      <c r="CO64" s="297"/>
      <c r="CP64" s="297"/>
      <c r="CQ64" s="297"/>
      <c r="CR64" s="297"/>
      <c r="CS64" s="297"/>
      <c r="CT64" s="297"/>
      <c r="CU64" s="297"/>
      <c r="CV64" s="297"/>
      <c r="CW64" s="297"/>
      <c r="CX64" s="297"/>
      <c r="CY64" s="297"/>
      <c r="CZ64" s="297"/>
      <c r="DA64" s="297"/>
      <c r="DB64" s="297"/>
      <c r="DC64" s="297"/>
      <c r="DD64" s="297"/>
      <c r="DE64" s="297"/>
      <c r="DF64" s="297"/>
      <c r="DG64" s="297"/>
      <c r="DH64" s="297"/>
      <c r="DI64" s="297"/>
      <c r="DJ64" s="297"/>
      <c r="DK64" s="297"/>
      <c r="DL64" s="297"/>
      <c r="DM64" s="297"/>
      <c r="DN64" s="297"/>
      <c r="DO64" s="297"/>
      <c r="DP64" s="297"/>
      <c r="DQ64" s="297"/>
      <c r="DR64" s="297"/>
      <c r="DS64" s="297"/>
      <c r="DT64" s="297"/>
      <c r="DU64" s="297"/>
      <c r="DV64" s="297"/>
      <c r="DW64" s="297"/>
      <c r="DX64" s="297"/>
      <c r="DY64" s="297"/>
      <c r="DZ64" s="297"/>
      <c r="EA64" s="297"/>
      <c r="EB64" s="297"/>
      <c r="EC64" s="297"/>
      <c r="ED64" s="297"/>
      <c r="EE64" s="297"/>
      <c r="EF64" s="297"/>
      <c r="EG64" s="297"/>
      <c r="EH64" s="297"/>
      <c r="EI64" s="297"/>
      <c r="EJ64" s="297"/>
      <c r="EK64" s="297"/>
      <c r="EL64" s="297"/>
      <c r="EM64" s="297"/>
      <c r="EN64" s="297"/>
      <c r="EO64" s="297"/>
      <c r="EP64" s="297"/>
      <c r="EQ64" s="297"/>
      <c r="ER64" s="297"/>
      <c r="ES64" s="297"/>
      <c r="ET64" s="297"/>
      <c r="EU64" s="297"/>
      <c r="EV64" s="297"/>
      <c r="EW64" s="297"/>
      <c r="EX64" s="297"/>
      <c r="EY64" s="297"/>
      <c r="EZ64" s="297"/>
      <c r="FA64" s="297"/>
      <c r="FB64" s="297"/>
      <c r="FC64" s="297"/>
      <c r="FD64" s="297"/>
      <c r="FE64" s="297"/>
      <c r="FF64" s="297"/>
      <c r="FG64" s="297"/>
      <c r="FH64" s="297"/>
      <c r="FI64" s="297"/>
      <c r="FJ64" s="297"/>
      <c r="FK64" s="297"/>
      <c r="FL64" s="297"/>
      <c r="FM64" s="297"/>
      <c r="FN64" s="297"/>
      <c r="FO64" s="297"/>
      <c r="FP64" s="297"/>
      <c r="FQ64" s="297"/>
      <c r="FR64" s="297"/>
      <c r="FS64" s="297"/>
      <c r="FT64" s="297"/>
      <c r="FU64" s="297"/>
      <c r="FV64" s="297"/>
      <c r="FW64" s="297"/>
      <c r="FX64" s="297"/>
      <c r="FY64" s="297"/>
      <c r="FZ64" s="297"/>
      <c r="GA64" s="297"/>
      <c r="GB64" s="297"/>
      <c r="GC64" s="297"/>
      <c r="GD64" s="297"/>
      <c r="GE64" s="297"/>
      <c r="GF64" s="297"/>
      <c r="GG64" s="297"/>
      <c r="GH64" s="297"/>
      <c r="GI64" s="297"/>
      <c r="GJ64" s="297"/>
      <c r="GK64" s="297"/>
      <c r="GL64" s="297"/>
      <c r="GM64" s="297"/>
      <c r="GN64" s="297"/>
      <c r="GO64" s="297"/>
      <c r="GP64" s="297"/>
      <c r="GQ64" s="297"/>
      <c r="GR64" s="297"/>
      <c r="GS64" s="297"/>
      <c r="GT64" s="297"/>
      <c r="GU64" s="297"/>
      <c r="GV64" s="297"/>
      <c r="GW64" s="297"/>
    </row>
    <row r="65" spans="2:205" x14ac:dyDescent="0.25">
      <c r="B65" s="304"/>
      <c r="C65" s="305"/>
      <c r="D65" s="306"/>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297"/>
      <c r="BV65" s="297"/>
      <c r="BW65" s="297"/>
      <c r="BX65" s="297"/>
      <c r="BY65" s="297"/>
      <c r="BZ65" s="297"/>
      <c r="CA65" s="297"/>
      <c r="CB65" s="297"/>
      <c r="CC65" s="297"/>
      <c r="CD65" s="297"/>
      <c r="CE65" s="297"/>
      <c r="CF65" s="297"/>
      <c r="CG65" s="297"/>
      <c r="CH65" s="297"/>
      <c r="CI65" s="297"/>
      <c r="CJ65" s="297"/>
      <c r="CK65" s="297"/>
      <c r="CL65" s="297"/>
      <c r="CM65" s="297"/>
      <c r="CN65" s="297"/>
      <c r="CO65" s="297"/>
      <c r="CP65" s="297"/>
      <c r="CQ65" s="297"/>
      <c r="CR65" s="297"/>
      <c r="CS65" s="297"/>
      <c r="CT65" s="297"/>
      <c r="CU65" s="297"/>
      <c r="CV65" s="297"/>
      <c r="CW65" s="297"/>
      <c r="CX65" s="297"/>
      <c r="CY65" s="297"/>
      <c r="CZ65" s="297"/>
      <c r="DA65" s="297"/>
      <c r="DB65" s="297"/>
      <c r="DC65" s="297"/>
      <c r="DD65" s="297"/>
      <c r="DE65" s="297"/>
      <c r="DF65" s="297"/>
      <c r="DG65" s="297"/>
      <c r="DH65" s="297"/>
      <c r="DI65" s="297"/>
      <c r="DJ65" s="297"/>
      <c r="DK65" s="297"/>
      <c r="DL65" s="297"/>
      <c r="DM65" s="297"/>
      <c r="DN65" s="297"/>
      <c r="DO65" s="297"/>
      <c r="DP65" s="297"/>
      <c r="DQ65" s="297"/>
      <c r="DR65" s="297"/>
      <c r="DS65" s="297"/>
      <c r="DT65" s="297"/>
      <c r="DU65" s="297"/>
      <c r="DV65" s="297"/>
      <c r="DW65" s="297"/>
      <c r="DX65" s="297"/>
      <c r="DY65" s="297"/>
      <c r="DZ65" s="297"/>
      <c r="EA65" s="297"/>
      <c r="EB65" s="297"/>
      <c r="EC65" s="297"/>
      <c r="ED65" s="297"/>
      <c r="EE65" s="297"/>
      <c r="EF65" s="297"/>
      <c r="EG65" s="297"/>
      <c r="EH65" s="297"/>
      <c r="EI65" s="297"/>
      <c r="EJ65" s="297"/>
      <c r="EK65" s="297"/>
      <c r="EL65" s="297"/>
      <c r="EM65" s="297"/>
      <c r="EN65" s="297"/>
      <c r="EO65" s="297"/>
      <c r="EP65" s="297"/>
      <c r="EQ65" s="297"/>
      <c r="ER65" s="297"/>
      <c r="ES65" s="297"/>
      <c r="ET65" s="297"/>
      <c r="EU65" s="297"/>
      <c r="EV65" s="297"/>
      <c r="EW65" s="297"/>
      <c r="EX65" s="297"/>
      <c r="EY65" s="297"/>
      <c r="EZ65" s="297"/>
      <c r="FA65" s="297"/>
      <c r="FB65" s="297"/>
      <c r="FC65" s="297"/>
      <c r="FD65" s="297"/>
      <c r="FE65" s="297"/>
      <c r="FF65" s="297"/>
      <c r="FG65" s="297"/>
      <c r="FH65" s="297"/>
      <c r="FI65" s="297"/>
      <c r="FJ65" s="297"/>
      <c r="FK65" s="297"/>
      <c r="FL65" s="297"/>
      <c r="FM65" s="297"/>
      <c r="FN65" s="297"/>
      <c r="FO65" s="297"/>
      <c r="FP65" s="297"/>
      <c r="FQ65" s="297"/>
      <c r="FR65" s="297"/>
      <c r="FS65" s="297"/>
      <c r="FT65" s="297"/>
      <c r="FU65" s="297"/>
      <c r="FV65" s="297"/>
      <c r="FW65" s="297"/>
      <c r="FX65" s="297"/>
      <c r="FY65" s="297"/>
      <c r="FZ65" s="297"/>
      <c r="GA65" s="297"/>
      <c r="GB65" s="297"/>
      <c r="GC65" s="297"/>
      <c r="GD65" s="297"/>
      <c r="GE65" s="297"/>
      <c r="GF65" s="297"/>
      <c r="GG65" s="297"/>
      <c r="GH65" s="297"/>
      <c r="GI65" s="297"/>
      <c r="GJ65" s="297"/>
      <c r="GK65" s="297"/>
      <c r="GL65" s="297"/>
      <c r="GM65" s="297"/>
      <c r="GN65" s="297"/>
      <c r="GO65" s="297"/>
      <c r="GP65" s="297"/>
      <c r="GQ65" s="297"/>
      <c r="GR65" s="297"/>
      <c r="GS65" s="297"/>
      <c r="GT65" s="297"/>
      <c r="GU65" s="297"/>
      <c r="GV65" s="297"/>
      <c r="GW65" s="297"/>
    </row>
    <row r="66" spans="2:205" x14ac:dyDescent="0.25">
      <c r="B66" s="304"/>
      <c r="C66" s="305"/>
      <c r="D66" s="306"/>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c r="BT66" s="297"/>
      <c r="BU66" s="297"/>
      <c r="BV66" s="297"/>
      <c r="BW66" s="297"/>
      <c r="BX66" s="297"/>
      <c r="BY66" s="297"/>
      <c r="BZ66" s="297"/>
      <c r="CA66" s="297"/>
      <c r="CB66" s="297"/>
      <c r="CC66" s="297"/>
      <c r="CD66" s="297"/>
      <c r="CE66" s="297"/>
      <c r="CF66" s="297"/>
      <c r="CG66" s="297"/>
      <c r="CH66" s="297"/>
      <c r="CI66" s="297"/>
      <c r="CJ66" s="297"/>
      <c r="CK66" s="297"/>
      <c r="CL66" s="297"/>
      <c r="CM66" s="297"/>
      <c r="CN66" s="297"/>
      <c r="CO66" s="297"/>
      <c r="CP66" s="297"/>
      <c r="CQ66" s="297"/>
      <c r="CR66" s="297"/>
      <c r="CS66" s="297"/>
      <c r="CT66" s="297"/>
      <c r="CU66" s="297"/>
      <c r="CV66" s="297"/>
      <c r="CW66" s="297"/>
      <c r="CX66" s="297"/>
      <c r="CY66" s="297"/>
      <c r="CZ66" s="297"/>
      <c r="DA66" s="297"/>
      <c r="DB66" s="297"/>
      <c r="DC66" s="297"/>
      <c r="DD66" s="297"/>
      <c r="DE66" s="297"/>
      <c r="DF66" s="297"/>
      <c r="DG66" s="297"/>
      <c r="DH66" s="297"/>
      <c r="DI66" s="297"/>
      <c r="DJ66" s="297"/>
      <c r="DK66" s="297"/>
      <c r="DL66" s="297"/>
      <c r="DM66" s="297"/>
      <c r="DN66" s="297"/>
      <c r="DO66" s="297"/>
      <c r="DP66" s="297"/>
      <c r="DQ66" s="297"/>
      <c r="DR66" s="297"/>
      <c r="DS66" s="297"/>
      <c r="DT66" s="297"/>
      <c r="DU66" s="297"/>
      <c r="DV66" s="297"/>
      <c r="DW66" s="297"/>
      <c r="DX66" s="297"/>
      <c r="DY66" s="297"/>
      <c r="DZ66" s="297"/>
      <c r="EA66" s="297"/>
      <c r="EB66" s="297"/>
      <c r="EC66" s="297"/>
      <c r="ED66" s="297"/>
      <c r="EE66" s="297"/>
      <c r="EF66" s="297"/>
      <c r="EG66" s="297"/>
      <c r="EH66" s="297"/>
      <c r="EI66" s="297"/>
      <c r="EJ66" s="297"/>
      <c r="EK66" s="297"/>
      <c r="EL66" s="297"/>
      <c r="EM66" s="297"/>
      <c r="EN66" s="297"/>
      <c r="EO66" s="297"/>
      <c r="EP66" s="297"/>
      <c r="EQ66" s="297"/>
      <c r="ER66" s="297"/>
      <c r="ES66" s="297"/>
      <c r="ET66" s="297"/>
      <c r="EU66" s="297"/>
      <c r="EV66" s="297"/>
      <c r="EW66" s="297"/>
      <c r="EX66" s="297"/>
      <c r="EY66" s="297"/>
      <c r="EZ66" s="297"/>
      <c r="FA66" s="297"/>
      <c r="FB66" s="297"/>
      <c r="FC66" s="297"/>
      <c r="FD66" s="297"/>
      <c r="FE66" s="297"/>
      <c r="FF66" s="297"/>
      <c r="FG66" s="297"/>
      <c r="FH66" s="297"/>
      <c r="FI66" s="297"/>
      <c r="FJ66" s="297"/>
      <c r="FK66" s="297"/>
      <c r="FL66" s="297"/>
      <c r="FM66" s="297"/>
      <c r="FN66" s="297"/>
      <c r="FO66" s="297"/>
      <c r="FP66" s="297"/>
      <c r="FQ66" s="297"/>
      <c r="FR66" s="297"/>
      <c r="FS66" s="297"/>
      <c r="FT66" s="297"/>
      <c r="FU66" s="297"/>
      <c r="FV66" s="297"/>
      <c r="FW66" s="297"/>
      <c r="FX66" s="297"/>
      <c r="FY66" s="297"/>
      <c r="FZ66" s="297"/>
      <c r="GA66" s="297"/>
      <c r="GB66" s="297"/>
      <c r="GC66" s="297"/>
      <c r="GD66" s="297"/>
      <c r="GE66" s="297"/>
      <c r="GF66" s="297"/>
      <c r="GG66" s="297"/>
      <c r="GH66" s="297"/>
      <c r="GI66" s="297"/>
      <c r="GJ66" s="297"/>
      <c r="GK66" s="297"/>
      <c r="GL66" s="297"/>
      <c r="GM66" s="297"/>
      <c r="GN66" s="297"/>
      <c r="GO66" s="297"/>
      <c r="GP66" s="297"/>
      <c r="GQ66" s="297"/>
      <c r="GR66" s="297"/>
      <c r="GS66" s="297"/>
      <c r="GT66" s="297"/>
      <c r="GU66" s="297"/>
      <c r="GV66" s="297"/>
      <c r="GW66" s="297"/>
    </row>
    <row r="67" spans="2:205" x14ac:dyDescent="0.25">
      <c r="B67" s="304"/>
      <c r="C67" s="305"/>
      <c r="D67" s="306"/>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297"/>
      <c r="AR67" s="297"/>
      <c r="AS67" s="297"/>
      <c r="AT67" s="297"/>
      <c r="AU67" s="297"/>
      <c r="AV67" s="297"/>
      <c r="AW67" s="297"/>
      <c r="AX67" s="297"/>
      <c r="AY67" s="297"/>
      <c r="AZ67" s="297"/>
      <c r="BA67" s="297"/>
      <c r="BB67" s="297"/>
      <c r="BC67" s="297"/>
      <c r="BD67" s="297"/>
      <c r="BE67" s="297"/>
      <c r="BF67" s="297"/>
      <c r="BG67" s="297"/>
      <c r="BH67" s="297"/>
      <c r="BI67" s="297"/>
      <c r="BJ67" s="297"/>
      <c r="BK67" s="297"/>
      <c r="BL67" s="297"/>
      <c r="BM67" s="297"/>
      <c r="BN67" s="297"/>
      <c r="BO67" s="297"/>
      <c r="BP67" s="297"/>
      <c r="BQ67" s="297"/>
      <c r="BR67" s="297"/>
      <c r="BS67" s="297"/>
      <c r="BT67" s="297"/>
      <c r="BU67" s="297"/>
      <c r="BV67" s="297"/>
      <c r="BW67" s="297"/>
      <c r="BX67" s="297"/>
      <c r="BY67" s="297"/>
      <c r="BZ67" s="297"/>
      <c r="CA67" s="297"/>
      <c r="CB67" s="297"/>
      <c r="CC67" s="297"/>
      <c r="CD67" s="297"/>
      <c r="CE67" s="297"/>
      <c r="CF67" s="297"/>
      <c r="CG67" s="297"/>
      <c r="CH67" s="297"/>
      <c r="CI67" s="297"/>
      <c r="CJ67" s="297"/>
      <c r="CK67" s="297"/>
      <c r="CL67" s="297"/>
      <c r="CM67" s="297"/>
      <c r="CN67" s="297"/>
      <c r="CO67" s="297"/>
      <c r="CP67" s="297"/>
      <c r="CQ67" s="297"/>
      <c r="CR67" s="297"/>
      <c r="CS67" s="297"/>
      <c r="CT67" s="297"/>
      <c r="CU67" s="297"/>
      <c r="CV67" s="297"/>
      <c r="CW67" s="297"/>
      <c r="CX67" s="297"/>
      <c r="CY67" s="297"/>
      <c r="CZ67" s="297"/>
      <c r="DA67" s="297"/>
      <c r="DB67" s="297"/>
      <c r="DC67" s="297"/>
      <c r="DD67" s="297"/>
      <c r="DE67" s="297"/>
      <c r="DF67" s="297"/>
      <c r="DG67" s="297"/>
      <c r="DH67" s="297"/>
      <c r="DI67" s="297"/>
      <c r="DJ67" s="297"/>
      <c r="DK67" s="297"/>
      <c r="DL67" s="297"/>
      <c r="DM67" s="297"/>
      <c r="DN67" s="297"/>
      <c r="DO67" s="297"/>
      <c r="DP67" s="297"/>
      <c r="DQ67" s="297"/>
      <c r="DR67" s="297"/>
      <c r="DS67" s="297"/>
      <c r="DT67" s="297"/>
      <c r="DU67" s="297"/>
      <c r="DV67" s="297"/>
      <c r="DW67" s="297"/>
      <c r="DX67" s="297"/>
      <c r="DY67" s="297"/>
      <c r="DZ67" s="297"/>
      <c r="EA67" s="297"/>
      <c r="EB67" s="297"/>
      <c r="EC67" s="297"/>
      <c r="ED67" s="297"/>
      <c r="EE67" s="297"/>
      <c r="EF67" s="297"/>
      <c r="EG67" s="297"/>
      <c r="EH67" s="297"/>
      <c r="EI67" s="297"/>
      <c r="EJ67" s="297"/>
      <c r="EK67" s="297"/>
      <c r="EL67" s="297"/>
      <c r="EM67" s="297"/>
      <c r="EN67" s="297"/>
      <c r="EO67" s="297"/>
      <c r="EP67" s="297"/>
      <c r="EQ67" s="297"/>
      <c r="ER67" s="297"/>
      <c r="ES67" s="297"/>
      <c r="ET67" s="297"/>
      <c r="EU67" s="297"/>
      <c r="EV67" s="297"/>
      <c r="EW67" s="297"/>
      <c r="EX67" s="297"/>
      <c r="EY67" s="297"/>
      <c r="EZ67" s="297"/>
      <c r="FA67" s="297"/>
      <c r="FB67" s="297"/>
      <c r="FC67" s="297"/>
      <c r="FD67" s="297"/>
      <c r="FE67" s="297"/>
      <c r="FF67" s="297"/>
      <c r="FG67" s="297"/>
      <c r="FH67" s="297"/>
      <c r="FI67" s="297"/>
      <c r="FJ67" s="297"/>
      <c r="FK67" s="297"/>
      <c r="FL67" s="297"/>
      <c r="FM67" s="297"/>
      <c r="FN67" s="297"/>
      <c r="FO67" s="297"/>
      <c r="FP67" s="297"/>
      <c r="FQ67" s="297"/>
      <c r="FR67" s="297"/>
      <c r="FS67" s="297"/>
      <c r="FT67" s="297"/>
      <c r="FU67" s="297"/>
      <c r="FV67" s="297"/>
      <c r="FW67" s="297"/>
      <c r="FX67" s="297"/>
      <c r="FY67" s="297"/>
      <c r="FZ67" s="297"/>
      <c r="GA67" s="297"/>
      <c r="GB67" s="297"/>
      <c r="GC67" s="297"/>
      <c r="GD67" s="297"/>
      <c r="GE67" s="297"/>
      <c r="GF67" s="297"/>
      <c r="GG67" s="297"/>
      <c r="GH67" s="297"/>
      <c r="GI67" s="297"/>
      <c r="GJ67" s="297"/>
      <c r="GK67" s="297"/>
      <c r="GL67" s="297"/>
      <c r="GM67" s="297"/>
      <c r="GN67" s="297"/>
      <c r="GO67" s="297"/>
      <c r="GP67" s="297"/>
      <c r="GQ67" s="297"/>
      <c r="GR67" s="297"/>
      <c r="GS67" s="297"/>
      <c r="GT67" s="297"/>
      <c r="GU67" s="297"/>
      <c r="GV67" s="297"/>
      <c r="GW67" s="297"/>
    </row>
    <row r="68" spans="2:205" x14ac:dyDescent="0.25">
      <c r="B68" s="304"/>
      <c r="C68" s="305"/>
      <c r="D68" s="306"/>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7"/>
      <c r="BG68" s="297"/>
      <c r="BH68" s="297"/>
      <c r="BI68" s="297"/>
      <c r="BJ68" s="297"/>
      <c r="BK68" s="297"/>
      <c r="BL68" s="297"/>
      <c r="BM68" s="297"/>
      <c r="BN68" s="297"/>
      <c r="BO68" s="297"/>
      <c r="BP68" s="297"/>
      <c r="BQ68" s="297"/>
      <c r="BR68" s="297"/>
      <c r="BS68" s="297"/>
      <c r="BT68" s="297"/>
      <c r="BU68" s="297"/>
      <c r="BV68" s="297"/>
      <c r="BW68" s="297"/>
      <c r="BX68" s="297"/>
      <c r="BY68" s="297"/>
      <c r="BZ68" s="297"/>
      <c r="CA68" s="297"/>
      <c r="CB68" s="297"/>
      <c r="CC68" s="297"/>
      <c r="CD68" s="297"/>
      <c r="CE68" s="297"/>
      <c r="CF68" s="297"/>
      <c r="CG68" s="297"/>
      <c r="CH68" s="297"/>
      <c r="CI68" s="297"/>
      <c r="CJ68" s="297"/>
      <c r="CK68" s="297"/>
      <c r="CL68" s="297"/>
      <c r="CM68" s="297"/>
      <c r="CN68" s="297"/>
      <c r="CO68" s="297"/>
      <c r="CP68" s="297"/>
      <c r="CQ68" s="297"/>
      <c r="CR68" s="297"/>
      <c r="CS68" s="297"/>
      <c r="CT68" s="297"/>
      <c r="CU68" s="297"/>
      <c r="CV68" s="297"/>
      <c r="CW68" s="297"/>
      <c r="CX68" s="297"/>
      <c r="CY68" s="297"/>
      <c r="CZ68" s="297"/>
      <c r="DA68" s="297"/>
      <c r="DB68" s="297"/>
      <c r="DC68" s="297"/>
      <c r="DD68" s="297"/>
      <c r="DE68" s="297"/>
      <c r="DF68" s="297"/>
      <c r="DG68" s="297"/>
      <c r="DH68" s="297"/>
      <c r="DI68" s="297"/>
      <c r="DJ68" s="297"/>
      <c r="DK68" s="297"/>
      <c r="DL68" s="297"/>
      <c r="DM68" s="297"/>
      <c r="DN68" s="297"/>
      <c r="DO68" s="297"/>
      <c r="DP68" s="297"/>
      <c r="DQ68" s="297"/>
      <c r="DR68" s="297"/>
      <c r="DS68" s="297"/>
      <c r="DT68" s="297"/>
      <c r="DU68" s="297"/>
      <c r="DV68" s="297"/>
      <c r="DW68" s="297"/>
      <c r="DX68" s="297"/>
      <c r="DY68" s="297"/>
      <c r="DZ68" s="297"/>
      <c r="EA68" s="297"/>
      <c r="EB68" s="297"/>
      <c r="EC68" s="297"/>
      <c r="ED68" s="297"/>
      <c r="EE68" s="297"/>
      <c r="EF68" s="297"/>
      <c r="EG68" s="297"/>
      <c r="EH68" s="297"/>
      <c r="EI68" s="297"/>
      <c r="EJ68" s="297"/>
      <c r="EK68" s="297"/>
      <c r="EL68" s="297"/>
      <c r="EM68" s="297"/>
      <c r="EN68" s="297"/>
      <c r="EO68" s="297"/>
      <c r="EP68" s="297"/>
      <c r="EQ68" s="297"/>
      <c r="ER68" s="297"/>
      <c r="ES68" s="297"/>
      <c r="ET68" s="297"/>
      <c r="EU68" s="297"/>
      <c r="EV68" s="297"/>
      <c r="EW68" s="297"/>
      <c r="EX68" s="297"/>
      <c r="EY68" s="297"/>
      <c r="EZ68" s="297"/>
      <c r="FA68" s="297"/>
      <c r="FB68" s="297"/>
      <c r="FC68" s="297"/>
      <c r="FD68" s="297"/>
      <c r="FE68" s="297"/>
      <c r="FF68" s="297"/>
      <c r="FG68" s="297"/>
      <c r="FH68" s="297"/>
      <c r="FI68" s="297"/>
      <c r="FJ68" s="297"/>
      <c r="FK68" s="297"/>
      <c r="FL68" s="297"/>
      <c r="FM68" s="297"/>
      <c r="FN68" s="297"/>
      <c r="FO68" s="297"/>
      <c r="FP68" s="297"/>
      <c r="FQ68" s="297"/>
      <c r="FR68" s="297"/>
      <c r="FS68" s="297"/>
      <c r="FT68" s="297"/>
      <c r="FU68" s="297"/>
      <c r="FV68" s="297"/>
      <c r="FW68" s="297"/>
      <c r="FX68" s="297"/>
      <c r="FY68" s="297"/>
      <c r="FZ68" s="297"/>
      <c r="GA68" s="297"/>
      <c r="GB68" s="297"/>
      <c r="GC68" s="297"/>
      <c r="GD68" s="297"/>
      <c r="GE68" s="297"/>
      <c r="GF68" s="297"/>
      <c r="GG68" s="297"/>
      <c r="GH68" s="297"/>
      <c r="GI68" s="297"/>
      <c r="GJ68" s="297"/>
      <c r="GK68" s="297"/>
      <c r="GL68" s="297"/>
      <c r="GM68" s="297"/>
      <c r="GN68" s="297"/>
      <c r="GO68" s="297"/>
      <c r="GP68" s="297"/>
      <c r="GQ68" s="297"/>
      <c r="GR68" s="297"/>
      <c r="GS68" s="297"/>
      <c r="GT68" s="297"/>
      <c r="GU68" s="297"/>
      <c r="GV68" s="297"/>
      <c r="GW68" s="297"/>
    </row>
    <row r="69" spans="2:205" x14ac:dyDescent="0.25">
      <c r="B69" s="304"/>
      <c r="C69" s="305"/>
      <c r="D69" s="306"/>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c r="BT69" s="297"/>
      <c r="BU69" s="297"/>
      <c r="BV69" s="297"/>
      <c r="BW69" s="297"/>
      <c r="BX69" s="297"/>
      <c r="BY69" s="297"/>
      <c r="BZ69" s="297"/>
      <c r="CA69" s="297"/>
      <c r="CB69" s="297"/>
      <c r="CC69" s="297"/>
      <c r="CD69" s="297"/>
      <c r="CE69" s="297"/>
      <c r="CF69" s="297"/>
      <c r="CG69" s="297"/>
      <c r="CH69" s="297"/>
      <c r="CI69" s="297"/>
      <c r="CJ69" s="297"/>
      <c r="CK69" s="297"/>
      <c r="CL69" s="297"/>
      <c r="CM69" s="297"/>
      <c r="CN69" s="297"/>
      <c r="CO69" s="297"/>
      <c r="CP69" s="297"/>
      <c r="CQ69" s="297"/>
      <c r="CR69" s="297"/>
      <c r="CS69" s="297"/>
      <c r="CT69" s="297"/>
      <c r="CU69" s="297"/>
      <c r="CV69" s="297"/>
      <c r="CW69" s="297"/>
      <c r="CX69" s="297"/>
      <c r="CY69" s="297"/>
      <c r="CZ69" s="297"/>
      <c r="DA69" s="297"/>
      <c r="DB69" s="297"/>
      <c r="DC69" s="297"/>
      <c r="DD69" s="297"/>
      <c r="DE69" s="297"/>
      <c r="DF69" s="297"/>
      <c r="DG69" s="297"/>
      <c r="DH69" s="297"/>
      <c r="DI69" s="297"/>
      <c r="DJ69" s="297"/>
      <c r="DK69" s="297"/>
      <c r="DL69" s="297"/>
      <c r="DM69" s="297"/>
      <c r="DN69" s="297"/>
      <c r="DO69" s="297"/>
      <c r="DP69" s="297"/>
      <c r="DQ69" s="297"/>
      <c r="DR69" s="297"/>
      <c r="DS69" s="297"/>
      <c r="DT69" s="297"/>
      <c r="DU69" s="297"/>
      <c r="DV69" s="297"/>
      <c r="DW69" s="297"/>
      <c r="DX69" s="297"/>
      <c r="DY69" s="297"/>
      <c r="DZ69" s="297"/>
      <c r="EA69" s="297"/>
      <c r="EB69" s="297"/>
      <c r="EC69" s="297"/>
      <c r="ED69" s="297"/>
      <c r="EE69" s="297"/>
      <c r="EF69" s="297"/>
      <c r="EG69" s="297"/>
      <c r="EH69" s="297"/>
      <c r="EI69" s="297"/>
      <c r="EJ69" s="297"/>
      <c r="EK69" s="297"/>
      <c r="EL69" s="297"/>
      <c r="EM69" s="297"/>
      <c r="EN69" s="297"/>
      <c r="EO69" s="297"/>
      <c r="EP69" s="297"/>
      <c r="EQ69" s="297"/>
      <c r="ER69" s="297"/>
      <c r="ES69" s="297"/>
      <c r="ET69" s="297"/>
      <c r="EU69" s="297"/>
      <c r="EV69" s="297"/>
      <c r="EW69" s="297"/>
      <c r="EX69" s="297"/>
      <c r="EY69" s="297"/>
      <c r="EZ69" s="297"/>
      <c r="FA69" s="297"/>
      <c r="FB69" s="297"/>
      <c r="FC69" s="297"/>
      <c r="FD69" s="297"/>
      <c r="FE69" s="297"/>
      <c r="FF69" s="297"/>
      <c r="FG69" s="297"/>
      <c r="FH69" s="297"/>
      <c r="FI69" s="297"/>
      <c r="FJ69" s="297"/>
      <c r="FK69" s="297"/>
      <c r="FL69" s="297"/>
      <c r="FM69" s="297"/>
      <c r="FN69" s="297"/>
      <c r="FO69" s="297"/>
      <c r="FP69" s="297"/>
      <c r="FQ69" s="297"/>
      <c r="FR69" s="297"/>
      <c r="FS69" s="297"/>
      <c r="FT69" s="297"/>
      <c r="FU69" s="297"/>
      <c r="FV69" s="297"/>
      <c r="FW69" s="297"/>
      <c r="FX69" s="297"/>
      <c r="FY69" s="297"/>
      <c r="FZ69" s="297"/>
      <c r="GA69" s="297"/>
      <c r="GB69" s="297"/>
      <c r="GC69" s="297"/>
      <c r="GD69" s="297"/>
      <c r="GE69" s="297"/>
      <c r="GF69" s="297"/>
      <c r="GG69" s="297"/>
      <c r="GH69" s="297"/>
      <c r="GI69" s="297"/>
      <c r="GJ69" s="297"/>
      <c r="GK69" s="297"/>
      <c r="GL69" s="297"/>
      <c r="GM69" s="297"/>
      <c r="GN69" s="297"/>
      <c r="GO69" s="297"/>
      <c r="GP69" s="297"/>
      <c r="GQ69" s="297"/>
      <c r="GR69" s="297"/>
      <c r="GS69" s="297"/>
      <c r="GT69" s="297"/>
      <c r="GU69" s="297"/>
      <c r="GV69" s="297"/>
      <c r="GW69" s="297"/>
    </row>
    <row r="70" spans="2:205" x14ac:dyDescent="0.25">
      <c r="B70" s="304"/>
      <c r="C70" s="305"/>
      <c r="D70" s="306"/>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c r="BT70" s="297"/>
      <c r="BU70" s="297"/>
      <c r="BV70" s="297"/>
      <c r="BW70" s="297"/>
      <c r="BX70" s="297"/>
      <c r="BY70" s="297"/>
      <c r="BZ70" s="297"/>
      <c r="CA70" s="297"/>
      <c r="CB70" s="297"/>
      <c r="CC70" s="297"/>
      <c r="CD70" s="297"/>
      <c r="CE70" s="297"/>
      <c r="CF70" s="297"/>
      <c r="CG70" s="297"/>
      <c r="CH70" s="297"/>
      <c r="CI70" s="297"/>
      <c r="CJ70" s="297"/>
      <c r="CK70" s="297"/>
      <c r="CL70" s="297"/>
      <c r="CM70" s="297"/>
      <c r="CN70" s="297"/>
      <c r="CO70" s="297"/>
      <c r="CP70" s="297"/>
      <c r="CQ70" s="297"/>
      <c r="CR70" s="297"/>
      <c r="CS70" s="297"/>
      <c r="CT70" s="297"/>
      <c r="CU70" s="297"/>
      <c r="CV70" s="297"/>
      <c r="CW70" s="297"/>
      <c r="CX70" s="297"/>
      <c r="CY70" s="297"/>
      <c r="CZ70" s="297"/>
      <c r="DA70" s="297"/>
      <c r="DB70" s="297"/>
      <c r="DC70" s="297"/>
      <c r="DD70" s="297"/>
      <c r="DE70" s="297"/>
      <c r="DF70" s="297"/>
      <c r="DG70" s="297"/>
      <c r="DH70" s="297"/>
      <c r="DI70" s="297"/>
      <c r="DJ70" s="297"/>
      <c r="DK70" s="297"/>
      <c r="DL70" s="297"/>
      <c r="DM70" s="297"/>
      <c r="DN70" s="297"/>
      <c r="DO70" s="297"/>
      <c r="DP70" s="297"/>
      <c r="DQ70" s="297"/>
      <c r="DR70" s="297"/>
      <c r="DS70" s="297"/>
      <c r="DT70" s="297"/>
      <c r="DU70" s="297"/>
      <c r="DV70" s="297"/>
      <c r="DW70" s="297"/>
      <c r="DX70" s="297"/>
      <c r="DY70" s="297"/>
      <c r="DZ70" s="297"/>
      <c r="EA70" s="297"/>
      <c r="EB70" s="297"/>
      <c r="EC70" s="297"/>
      <c r="ED70" s="297"/>
      <c r="EE70" s="297"/>
      <c r="EF70" s="297"/>
      <c r="EG70" s="297"/>
      <c r="EH70" s="297"/>
      <c r="EI70" s="297"/>
      <c r="EJ70" s="297"/>
      <c r="EK70" s="297"/>
      <c r="EL70" s="297"/>
      <c r="EM70" s="297"/>
      <c r="EN70" s="297"/>
      <c r="EO70" s="297"/>
      <c r="EP70" s="297"/>
      <c r="EQ70" s="297"/>
      <c r="ER70" s="297"/>
      <c r="ES70" s="297"/>
      <c r="ET70" s="297"/>
      <c r="EU70" s="297"/>
      <c r="EV70" s="297"/>
      <c r="EW70" s="297"/>
      <c r="EX70" s="297"/>
      <c r="EY70" s="297"/>
      <c r="EZ70" s="297"/>
      <c r="FA70" s="297"/>
      <c r="FB70" s="297"/>
      <c r="FC70" s="297"/>
      <c r="FD70" s="297"/>
      <c r="FE70" s="297"/>
      <c r="FF70" s="297"/>
      <c r="FG70" s="297"/>
      <c r="FH70" s="297"/>
      <c r="FI70" s="297"/>
      <c r="FJ70" s="297"/>
      <c r="FK70" s="297"/>
      <c r="FL70" s="297"/>
      <c r="FM70" s="297"/>
      <c r="FN70" s="297"/>
      <c r="FO70" s="297"/>
      <c r="FP70" s="297"/>
      <c r="FQ70" s="297"/>
      <c r="FR70" s="297"/>
      <c r="FS70" s="297"/>
      <c r="FT70" s="297"/>
      <c r="FU70" s="297"/>
      <c r="FV70" s="297"/>
      <c r="FW70" s="297"/>
      <c r="FX70" s="297"/>
      <c r="FY70" s="297"/>
      <c r="FZ70" s="297"/>
      <c r="GA70" s="297"/>
      <c r="GB70" s="297"/>
      <c r="GC70" s="297"/>
      <c r="GD70" s="297"/>
      <c r="GE70" s="297"/>
      <c r="GF70" s="297"/>
      <c r="GG70" s="297"/>
      <c r="GH70" s="297"/>
      <c r="GI70" s="297"/>
      <c r="GJ70" s="297"/>
      <c r="GK70" s="297"/>
      <c r="GL70" s="297"/>
      <c r="GM70" s="297"/>
      <c r="GN70" s="297"/>
      <c r="GO70" s="297"/>
      <c r="GP70" s="297"/>
      <c r="GQ70" s="297"/>
      <c r="GR70" s="297"/>
      <c r="GS70" s="297"/>
      <c r="GT70" s="297"/>
      <c r="GU70" s="297"/>
      <c r="GV70" s="297"/>
      <c r="GW70" s="297"/>
    </row>
    <row r="71" spans="2:205" x14ac:dyDescent="0.25">
      <c r="B71" s="304"/>
      <c r="C71" s="305"/>
      <c r="D71" s="306"/>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7"/>
      <c r="BR71" s="297"/>
      <c r="BS71" s="297"/>
      <c r="BT71" s="297"/>
      <c r="BU71" s="297"/>
      <c r="BV71" s="297"/>
      <c r="BW71" s="297"/>
      <c r="BX71" s="297"/>
      <c r="BY71" s="297"/>
      <c r="BZ71" s="297"/>
      <c r="CA71" s="297"/>
      <c r="CB71" s="297"/>
      <c r="CC71" s="297"/>
      <c r="CD71" s="297"/>
      <c r="CE71" s="297"/>
      <c r="CF71" s="297"/>
      <c r="CG71" s="297"/>
      <c r="CH71" s="297"/>
      <c r="CI71" s="297"/>
      <c r="CJ71" s="297"/>
      <c r="CK71" s="297"/>
      <c r="CL71" s="297"/>
      <c r="CM71" s="297"/>
      <c r="CN71" s="297"/>
      <c r="CO71" s="297"/>
      <c r="CP71" s="297"/>
      <c r="CQ71" s="297"/>
      <c r="CR71" s="297"/>
      <c r="CS71" s="297"/>
      <c r="CT71" s="297"/>
      <c r="CU71" s="297"/>
      <c r="CV71" s="297"/>
      <c r="CW71" s="297"/>
      <c r="CX71" s="297"/>
      <c r="CY71" s="297"/>
      <c r="CZ71" s="297"/>
      <c r="DA71" s="297"/>
      <c r="DB71" s="297"/>
      <c r="DC71" s="297"/>
      <c r="DD71" s="297"/>
      <c r="DE71" s="297"/>
      <c r="DF71" s="297"/>
      <c r="DG71" s="297"/>
      <c r="DH71" s="297"/>
      <c r="DI71" s="297"/>
      <c r="DJ71" s="297"/>
      <c r="DK71" s="297"/>
      <c r="DL71" s="297"/>
      <c r="DM71" s="297"/>
      <c r="DN71" s="297"/>
      <c r="DO71" s="297"/>
      <c r="DP71" s="297"/>
      <c r="DQ71" s="297"/>
      <c r="DR71" s="297"/>
      <c r="DS71" s="297"/>
      <c r="DT71" s="297"/>
      <c r="DU71" s="297"/>
      <c r="DV71" s="297"/>
      <c r="DW71" s="297"/>
      <c r="DX71" s="297"/>
      <c r="DY71" s="297"/>
      <c r="DZ71" s="297"/>
      <c r="EA71" s="297"/>
      <c r="EB71" s="297"/>
      <c r="EC71" s="297"/>
      <c r="ED71" s="297"/>
      <c r="EE71" s="297"/>
      <c r="EF71" s="297"/>
      <c r="EG71" s="297"/>
      <c r="EH71" s="297"/>
      <c r="EI71" s="297"/>
      <c r="EJ71" s="297"/>
      <c r="EK71" s="297"/>
      <c r="EL71" s="297"/>
      <c r="EM71" s="297"/>
      <c r="EN71" s="297"/>
      <c r="EO71" s="297"/>
      <c r="EP71" s="297"/>
      <c r="EQ71" s="297"/>
      <c r="ER71" s="297"/>
      <c r="ES71" s="297"/>
      <c r="ET71" s="297"/>
      <c r="EU71" s="297"/>
      <c r="EV71" s="297"/>
      <c r="EW71" s="297"/>
      <c r="EX71" s="297"/>
      <c r="EY71" s="297"/>
      <c r="EZ71" s="297"/>
      <c r="FA71" s="297"/>
      <c r="FB71" s="297"/>
      <c r="FC71" s="297"/>
      <c r="FD71" s="297"/>
      <c r="FE71" s="297"/>
      <c r="FF71" s="297"/>
      <c r="FG71" s="297"/>
      <c r="FH71" s="297"/>
      <c r="FI71" s="297"/>
      <c r="FJ71" s="297"/>
      <c r="FK71" s="297"/>
      <c r="FL71" s="297"/>
      <c r="FM71" s="297"/>
      <c r="FN71" s="297"/>
      <c r="FO71" s="297"/>
      <c r="FP71" s="297"/>
      <c r="FQ71" s="297"/>
      <c r="FR71" s="297"/>
      <c r="FS71" s="297"/>
      <c r="FT71" s="297"/>
      <c r="FU71" s="297"/>
      <c r="FV71" s="297"/>
      <c r="FW71" s="297"/>
      <c r="FX71" s="297"/>
      <c r="FY71" s="297"/>
      <c r="FZ71" s="297"/>
      <c r="GA71" s="297"/>
      <c r="GB71" s="297"/>
      <c r="GC71" s="297"/>
      <c r="GD71" s="297"/>
      <c r="GE71" s="297"/>
      <c r="GF71" s="297"/>
      <c r="GG71" s="297"/>
      <c r="GH71" s="297"/>
      <c r="GI71" s="297"/>
      <c r="GJ71" s="297"/>
      <c r="GK71" s="297"/>
      <c r="GL71" s="297"/>
      <c r="GM71" s="297"/>
      <c r="GN71" s="297"/>
      <c r="GO71" s="297"/>
      <c r="GP71" s="297"/>
      <c r="GQ71" s="297"/>
      <c r="GR71" s="297"/>
      <c r="GS71" s="297"/>
      <c r="GT71" s="297"/>
      <c r="GU71" s="297"/>
      <c r="GV71" s="297"/>
      <c r="GW71" s="297"/>
    </row>
    <row r="72" spans="2:205" x14ac:dyDescent="0.25">
      <c r="B72" s="304"/>
      <c r="C72" s="305"/>
      <c r="D72" s="306"/>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c r="BT72" s="297"/>
      <c r="BU72" s="297"/>
      <c r="BV72" s="297"/>
      <c r="BW72" s="297"/>
      <c r="BX72" s="297"/>
      <c r="BY72" s="297"/>
      <c r="BZ72" s="297"/>
      <c r="CA72" s="297"/>
      <c r="CB72" s="297"/>
      <c r="CC72" s="297"/>
      <c r="CD72" s="297"/>
      <c r="CE72" s="297"/>
      <c r="CF72" s="297"/>
      <c r="CG72" s="297"/>
      <c r="CH72" s="297"/>
      <c r="CI72" s="297"/>
      <c r="CJ72" s="297"/>
      <c r="CK72" s="297"/>
      <c r="CL72" s="297"/>
      <c r="CM72" s="297"/>
      <c r="CN72" s="297"/>
      <c r="CO72" s="297"/>
      <c r="CP72" s="297"/>
      <c r="CQ72" s="297"/>
      <c r="CR72" s="297"/>
      <c r="CS72" s="297"/>
      <c r="CT72" s="297"/>
      <c r="CU72" s="297"/>
      <c r="CV72" s="297"/>
      <c r="CW72" s="297"/>
      <c r="CX72" s="297"/>
      <c r="CY72" s="297"/>
      <c r="CZ72" s="297"/>
      <c r="DA72" s="297"/>
      <c r="DB72" s="297"/>
      <c r="DC72" s="297"/>
      <c r="DD72" s="297"/>
      <c r="DE72" s="297"/>
      <c r="DF72" s="297"/>
      <c r="DG72" s="297"/>
      <c r="DH72" s="297"/>
      <c r="DI72" s="297"/>
      <c r="DJ72" s="297"/>
      <c r="DK72" s="297"/>
      <c r="DL72" s="297"/>
      <c r="DM72" s="297"/>
      <c r="DN72" s="297"/>
      <c r="DO72" s="297"/>
      <c r="DP72" s="297"/>
      <c r="DQ72" s="297"/>
      <c r="DR72" s="297"/>
      <c r="DS72" s="297"/>
      <c r="DT72" s="297"/>
      <c r="DU72" s="297"/>
      <c r="DV72" s="297"/>
      <c r="DW72" s="297"/>
      <c r="DX72" s="297"/>
      <c r="DY72" s="297"/>
      <c r="DZ72" s="297"/>
      <c r="EA72" s="297"/>
      <c r="EB72" s="297"/>
      <c r="EC72" s="297"/>
      <c r="ED72" s="297"/>
      <c r="EE72" s="297"/>
      <c r="EF72" s="297"/>
      <c r="EG72" s="297"/>
      <c r="EH72" s="297"/>
      <c r="EI72" s="297"/>
      <c r="EJ72" s="297"/>
      <c r="EK72" s="297"/>
      <c r="EL72" s="297"/>
      <c r="EM72" s="297"/>
      <c r="EN72" s="297"/>
      <c r="EO72" s="297"/>
      <c r="EP72" s="297"/>
      <c r="EQ72" s="297"/>
      <c r="ER72" s="297"/>
      <c r="ES72" s="297"/>
      <c r="ET72" s="297"/>
      <c r="EU72" s="297"/>
      <c r="EV72" s="297"/>
      <c r="EW72" s="297"/>
      <c r="EX72" s="297"/>
      <c r="EY72" s="297"/>
      <c r="EZ72" s="297"/>
      <c r="FA72" s="297"/>
      <c r="FB72" s="297"/>
      <c r="FC72" s="297"/>
      <c r="FD72" s="297"/>
      <c r="FE72" s="297"/>
      <c r="FF72" s="297"/>
      <c r="FG72" s="297"/>
      <c r="FH72" s="297"/>
      <c r="FI72" s="297"/>
      <c r="FJ72" s="297"/>
      <c r="FK72" s="297"/>
      <c r="FL72" s="297"/>
      <c r="FM72" s="297"/>
      <c r="FN72" s="297"/>
      <c r="FO72" s="297"/>
      <c r="FP72" s="297"/>
      <c r="FQ72" s="297"/>
      <c r="FR72" s="297"/>
      <c r="FS72" s="297"/>
      <c r="FT72" s="297"/>
      <c r="FU72" s="297"/>
      <c r="FV72" s="297"/>
      <c r="FW72" s="297"/>
      <c r="FX72" s="297"/>
      <c r="FY72" s="297"/>
      <c r="FZ72" s="297"/>
      <c r="GA72" s="297"/>
      <c r="GB72" s="297"/>
      <c r="GC72" s="297"/>
      <c r="GD72" s="297"/>
      <c r="GE72" s="297"/>
      <c r="GF72" s="297"/>
      <c r="GG72" s="297"/>
      <c r="GH72" s="297"/>
      <c r="GI72" s="297"/>
      <c r="GJ72" s="297"/>
      <c r="GK72" s="297"/>
      <c r="GL72" s="297"/>
      <c r="GM72" s="297"/>
      <c r="GN72" s="297"/>
      <c r="GO72" s="297"/>
      <c r="GP72" s="297"/>
      <c r="GQ72" s="297"/>
      <c r="GR72" s="297"/>
      <c r="GS72" s="297"/>
      <c r="GT72" s="297"/>
      <c r="GU72" s="297"/>
      <c r="GV72" s="297"/>
      <c r="GW72" s="297"/>
    </row>
    <row r="73" spans="2:205" x14ac:dyDescent="0.25">
      <c r="B73" s="304"/>
      <c r="C73" s="305"/>
      <c r="D73" s="306"/>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7"/>
      <c r="BF73" s="297"/>
      <c r="BG73" s="297"/>
      <c r="BH73" s="297"/>
      <c r="BI73" s="297"/>
      <c r="BJ73" s="297"/>
      <c r="BK73" s="297"/>
      <c r="BL73" s="297"/>
      <c r="BM73" s="297"/>
      <c r="BN73" s="297"/>
      <c r="BO73" s="297"/>
      <c r="BP73" s="297"/>
      <c r="BQ73" s="297"/>
      <c r="BR73" s="297"/>
      <c r="BS73" s="297"/>
      <c r="BT73" s="297"/>
      <c r="BU73" s="297"/>
      <c r="BV73" s="297"/>
      <c r="BW73" s="297"/>
      <c r="BX73" s="297"/>
      <c r="BY73" s="297"/>
      <c r="BZ73" s="297"/>
      <c r="CA73" s="297"/>
      <c r="CB73" s="297"/>
      <c r="CC73" s="297"/>
      <c r="CD73" s="297"/>
      <c r="CE73" s="297"/>
      <c r="CF73" s="297"/>
      <c r="CG73" s="297"/>
      <c r="CH73" s="297"/>
      <c r="CI73" s="297"/>
      <c r="CJ73" s="297"/>
      <c r="CK73" s="297"/>
      <c r="CL73" s="297"/>
      <c r="CM73" s="297"/>
      <c r="CN73" s="297"/>
      <c r="CO73" s="297"/>
      <c r="CP73" s="297"/>
      <c r="CQ73" s="297"/>
      <c r="CR73" s="297"/>
      <c r="CS73" s="297"/>
      <c r="CT73" s="297"/>
      <c r="CU73" s="297"/>
      <c r="CV73" s="297"/>
      <c r="CW73" s="297"/>
      <c r="CX73" s="297"/>
      <c r="CY73" s="297"/>
      <c r="CZ73" s="297"/>
      <c r="DA73" s="297"/>
      <c r="DB73" s="297"/>
      <c r="DC73" s="297"/>
      <c r="DD73" s="297"/>
      <c r="DE73" s="297"/>
      <c r="DF73" s="297"/>
      <c r="DG73" s="297"/>
      <c r="DH73" s="297"/>
      <c r="DI73" s="297"/>
      <c r="DJ73" s="297"/>
      <c r="DK73" s="297"/>
      <c r="DL73" s="297"/>
      <c r="DM73" s="297"/>
      <c r="DN73" s="297"/>
      <c r="DO73" s="297"/>
      <c r="DP73" s="297"/>
      <c r="DQ73" s="297"/>
      <c r="DR73" s="297"/>
      <c r="DS73" s="297"/>
      <c r="DT73" s="297"/>
      <c r="DU73" s="297"/>
      <c r="DV73" s="297"/>
      <c r="DW73" s="297"/>
      <c r="DX73" s="297"/>
      <c r="DY73" s="297"/>
      <c r="DZ73" s="297"/>
      <c r="EA73" s="297"/>
      <c r="EB73" s="297"/>
      <c r="EC73" s="297"/>
      <c r="ED73" s="297"/>
      <c r="EE73" s="297"/>
      <c r="EF73" s="297"/>
      <c r="EG73" s="297"/>
      <c r="EH73" s="297"/>
      <c r="EI73" s="297"/>
      <c r="EJ73" s="297"/>
      <c r="EK73" s="297"/>
      <c r="EL73" s="297"/>
      <c r="EM73" s="297"/>
      <c r="EN73" s="297"/>
      <c r="EO73" s="297"/>
      <c r="EP73" s="297"/>
      <c r="EQ73" s="297"/>
      <c r="ER73" s="297"/>
      <c r="ES73" s="297"/>
      <c r="ET73" s="297"/>
      <c r="EU73" s="297"/>
      <c r="EV73" s="297"/>
      <c r="EW73" s="297"/>
      <c r="EX73" s="297"/>
      <c r="EY73" s="297"/>
      <c r="EZ73" s="297"/>
      <c r="FA73" s="297"/>
      <c r="FB73" s="297"/>
      <c r="FC73" s="297"/>
      <c r="FD73" s="297"/>
      <c r="FE73" s="297"/>
      <c r="FF73" s="297"/>
      <c r="FG73" s="297"/>
      <c r="FH73" s="297"/>
      <c r="FI73" s="297"/>
      <c r="FJ73" s="297"/>
      <c r="FK73" s="297"/>
      <c r="FL73" s="297"/>
      <c r="FM73" s="297"/>
      <c r="FN73" s="297"/>
      <c r="FO73" s="297"/>
      <c r="FP73" s="297"/>
      <c r="FQ73" s="297"/>
      <c r="FR73" s="297"/>
      <c r="FS73" s="297"/>
      <c r="FT73" s="297"/>
      <c r="FU73" s="297"/>
      <c r="FV73" s="297"/>
      <c r="FW73" s="297"/>
      <c r="FX73" s="297"/>
      <c r="FY73" s="297"/>
      <c r="FZ73" s="297"/>
      <c r="GA73" s="297"/>
      <c r="GB73" s="297"/>
      <c r="GC73" s="297"/>
      <c r="GD73" s="297"/>
      <c r="GE73" s="297"/>
      <c r="GF73" s="297"/>
      <c r="GG73" s="297"/>
      <c r="GH73" s="297"/>
      <c r="GI73" s="297"/>
      <c r="GJ73" s="297"/>
      <c r="GK73" s="297"/>
      <c r="GL73" s="297"/>
      <c r="GM73" s="297"/>
      <c r="GN73" s="297"/>
      <c r="GO73" s="297"/>
      <c r="GP73" s="297"/>
      <c r="GQ73" s="297"/>
      <c r="GR73" s="297"/>
      <c r="GS73" s="297"/>
      <c r="GT73" s="297"/>
      <c r="GU73" s="297"/>
      <c r="GV73" s="297"/>
      <c r="GW73" s="297"/>
    </row>
    <row r="74" spans="2:205" x14ac:dyDescent="0.25">
      <c r="B74" s="304"/>
      <c r="C74" s="305"/>
      <c r="D74" s="306"/>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7"/>
      <c r="BS74" s="297"/>
      <c r="BT74" s="297"/>
      <c r="BU74" s="297"/>
      <c r="BV74" s="297"/>
      <c r="BW74" s="297"/>
      <c r="BX74" s="297"/>
      <c r="BY74" s="297"/>
      <c r="BZ74" s="297"/>
      <c r="CA74" s="297"/>
      <c r="CB74" s="297"/>
      <c r="CC74" s="297"/>
      <c r="CD74" s="297"/>
      <c r="CE74" s="297"/>
      <c r="CF74" s="297"/>
      <c r="CG74" s="297"/>
      <c r="CH74" s="297"/>
      <c r="CI74" s="297"/>
      <c r="CJ74" s="297"/>
      <c r="CK74" s="297"/>
      <c r="CL74" s="297"/>
      <c r="CM74" s="297"/>
      <c r="CN74" s="297"/>
      <c r="CO74" s="297"/>
      <c r="CP74" s="297"/>
      <c r="CQ74" s="297"/>
      <c r="CR74" s="297"/>
      <c r="CS74" s="297"/>
      <c r="CT74" s="297"/>
      <c r="CU74" s="297"/>
      <c r="CV74" s="297"/>
      <c r="CW74" s="297"/>
      <c r="CX74" s="297"/>
      <c r="CY74" s="297"/>
      <c r="CZ74" s="297"/>
      <c r="DA74" s="297"/>
      <c r="DB74" s="297"/>
      <c r="DC74" s="297"/>
      <c r="DD74" s="297"/>
      <c r="DE74" s="297"/>
      <c r="DF74" s="297"/>
      <c r="DG74" s="297"/>
      <c r="DH74" s="297"/>
      <c r="DI74" s="297"/>
      <c r="DJ74" s="297"/>
      <c r="DK74" s="297"/>
      <c r="DL74" s="297"/>
      <c r="DM74" s="297"/>
      <c r="DN74" s="297"/>
      <c r="DO74" s="297"/>
      <c r="DP74" s="297"/>
      <c r="DQ74" s="297"/>
      <c r="DR74" s="297"/>
      <c r="DS74" s="297"/>
      <c r="DT74" s="297"/>
      <c r="DU74" s="297"/>
      <c r="DV74" s="297"/>
      <c r="DW74" s="297"/>
      <c r="DX74" s="297"/>
      <c r="DY74" s="297"/>
      <c r="DZ74" s="297"/>
      <c r="EA74" s="297"/>
      <c r="EB74" s="297"/>
      <c r="EC74" s="297"/>
      <c r="ED74" s="297"/>
      <c r="EE74" s="297"/>
      <c r="EF74" s="297"/>
      <c r="EG74" s="297"/>
      <c r="EH74" s="297"/>
      <c r="EI74" s="297"/>
      <c r="EJ74" s="297"/>
      <c r="EK74" s="297"/>
      <c r="EL74" s="297"/>
      <c r="EM74" s="297"/>
      <c r="EN74" s="297"/>
      <c r="EO74" s="297"/>
      <c r="EP74" s="297"/>
      <c r="EQ74" s="297"/>
      <c r="ER74" s="297"/>
      <c r="ES74" s="297"/>
      <c r="ET74" s="297"/>
      <c r="EU74" s="297"/>
      <c r="EV74" s="297"/>
      <c r="EW74" s="297"/>
      <c r="EX74" s="297"/>
      <c r="EY74" s="297"/>
      <c r="EZ74" s="297"/>
      <c r="FA74" s="297"/>
      <c r="FB74" s="297"/>
      <c r="FC74" s="297"/>
      <c r="FD74" s="297"/>
      <c r="FE74" s="297"/>
      <c r="FF74" s="297"/>
      <c r="FG74" s="297"/>
      <c r="FH74" s="297"/>
      <c r="FI74" s="297"/>
      <c r="FJ74" s="297"/>
      <c r="FK74" s="297"/>
      <c r="FL74" s="297"/>
      <c r="FM74" s="297"/>
      <c r="FN74" s="297"/>
      <c r="FO74" s="297"/>
      <c r="FP74" s="297"/>
      <c r="FQ74" s="297"/>
      <c r="FR74" s="297"/>
      <c r="FS74" s="297"/>
      <c r="FT74" s="297"/>
      <c r="FU74" s="297"/>
      <c r="FV74" s="297"/>
      <c r="FW74" s="297"/>
      <c r="FX74" s="297"/>
      <c r="FY74" s="297"/>
      <c r="FZ74" s="297"/>
      <c r="GA74" s="297"/>
      <c r="GB74" s="297"/>
      <c r="GC74" s="297"/>
      <c r="GD74" s="297"/>
      <c r="GE74" s="297"/>
      <c r="GF74" s="297"/>
      <c r="GG74" s="297"/>
      <c r="GH74" s="297"/>
      <c r="GI74" s="297"/>
      <c r="GJ74" s="297"/>
      <c r="GK74" s="297"/>
      <c r="GL74" s="297"/>
      <c r="GM74" s="297"/>
      <c r="GN74" s="297"/>
      <c r="GO74" s="297"/>
      <c r="GP74" s="297"/>
      <c r="GQ74" s="297"/>
      <c r="GR74" s="297"/>
      <c r="GS74" s="297"/>
      <c r="GT74" s="297"/>
      <c r="GU74" s="297"/>
      <c r="GV74" s="297"/>
      <c r="GW74" s="297"/>
    </row>
    <row r="75" spans="2:205" x14ac:dyDescent="0.25">
      <c r="B75" s="304"/>
      <c r="C75" s="305"/>
      <c r="D75" s="306"/>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297"/>
      <c r="BZ75" s="297"/>
      <c r="CA75" s="297"/>
      <c r="CB75" s="297"/>
      <c r="CC75" s="297"/>
      <c r="CD75" s="297"/>
      <c r="CE75" s="297"/>
      <c r="CF75" s="297"/>
      <c r="CG75" s="297"/>
      <c r="CH75" s="297"/>
      <c r="CI75" s="297"/>
      <c r="CJ75" s="297"/>
      <c r="CK75" s="297"/>
      <c r="CL75" s="297"/>
      <c r="CM75" s="297"/>
      <c r="CN75" s="297"/>
      <c r="CO75" s="297"/>
      <c r="CP75" s="297"/>
      <c r="CQ75" s="297"/>
      <c r="CR75" s="297"/>
      <c r="CS75" s="297"/>
      <c r="CT75" s="297"/>
      <c r="CU75" s="297"/>
      <c r="CV75" s="297"/>
      <c r="CW75" s="297"/>
      <c r="CX75" s="297"/>
      <c r="CY75" s="297"/>
      <c r="CZ75" s="297"/>
      <c r="DA75" s="297"/>
      <c r="DB75" s="297"/>
      <c r="DC75" s="297"/>
      <c r="DD75" s="297"/>
      <c r="DE75" s="297"/>
      <c r="DF75" s="297"/>
      <c r="DG75" s="297"/>
      <c r="DH75" s="297"/>
      <c r="DI75" s="297"/>
      <c r="DJ75" s="297"/>
      <c r="DK75" s="297"/>
      <c r="DL75" s="297"/>
      <c r="DM75" s="297"/>
      <c r="DN75" s="297"/>
      <c r="DO75" s="297"/>
      <c r="DP75" s="297"/>
      <c r="DQ75" s="297"/>
      <c r="DR75" s="297"/>
      <c r="DS75" s="297"/>
      <c r="DT75" s="297"/>
      <c r="DU75" s="297"/>
      <c r="DV75" s="297"/>
      <c r="DW75" s="297"/>
      <c r="DX75" s="297"/>
      <c r="DY75" s="297"/>
      <c r="DZ75" s="297"/>
      <c r="EA75" s="297"/>
      <c r="EB75" s="297"/>
      <c r="EC75" s="297"/>
      <c r="ED75" s="297"/>
      <c r="EE75" s="297"/>
      <c r="EF75" s="297"/>
      <c r="EG75" s="297"/>
      <c r="EH75" s="297"/>
      <c r="EI75" s="297"/>
      <c r="EJ75" s="297"/>
      <c r="EK75" s="297"/>
      <c r="EL75" s="297"/>
      <c r="EM75" s="297"/>
      <c r="EN75" s="297"/>
      <c r="EO75" s="297"/>
      <c r="EP75" s="297"/>
      <c r="EQ75" s="297"/>
      <c r="ER75" s="297"/>
      <c r="ES75" s="297"/>
      <c r="ET75" s="297"/>
      <c r="EU75" s="297"/>
      <c r="EV75" s="297"/>
      <c r="EW75" s="297"/>
      <c r="EX75" s="297"/>
      <c r="EY75" s="297"/>
      <c r="EZ75" s="297"/>
      <c r="FA75" s="297"/>
      <c r="FB75" s="297"/>
      <c r="FC75" s="297"/>
      <c r="FD75" s="297"/>
      <c r="FE75" s="297"/>
      <c r="FF75" s="297"/>
      <c r="FG75" s="297"/>
      <c r="FH75" s="297"/>
      <c r="FI75" s="297"/>
      <c r="FJ75" s="297"/>
      <c r="FK75" s="297"/>
      <c r="FL75" s="297"/>
      <c r="FM75" s="297"/>
      <c r="FN75" s="297"/>
      <c r="FO75" s="297"/>
      <c r="FP75" s="297"/>
      <c r="FQ75" s="297"/>
      <c r="FR75" s="297"/>
      <c r="FS75" s="297"/>
      <c r="FT75" s="297"/>
      <c r="FU75" s="297"/>
      <c r="FV75" s="297"/>
      <c r="FW75" s="297"/>
      <c r="FX75" s="297"/>
      <c r="FY75" s="297"/>
      <c r="FZ75" s="297"/>
      <c r="GA75" s="297"/>
      <c r="GB75" s="297"/>
      <c r="GC75" s="297"/>
      <c r="GD75" s="297"/>
      <c r="GE75" s="297"/>
      <c r="GF75" s="297"/>
      <c r="GG75" s="297"/>
      <c r="GH75" s="297"/>
      <c r="GI75" s="297"/>
      <c r="GJ75" s="297"/>
      <c r="GK75" s="297"/>
      <c r="GL75" s="297"/>
      <c r="GM75" s="297"/>
      <c r="GN75" s="297"/>
      <c r="GO75" s="297"/>
      <c r="GP75" s="297"/>
      <c r="GQ75" s="297"/>
      <c r="GR75" s="297"/>
      <c r="GS75" s="297"/>
      <c r="GT75" s="297"/>
      <c r="GU75" s="297"/>
      <c r="GV75" s="297"/>
      <c r="GW75" s="297"/>
    </row>
    <row r="76" spans="2:205" x14ac:dyDescent="0.25">
      <c r="B76" s="304"/>
      <c r="C76" s="305"/>
      <c r="D76" s="306"/>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297"/>
      <c r="AQ76" s="297"/>
      <c r="AR76" s="297"/>
      <c r="AS76" s="297"/>
      <c r="AT76" s="297"/>
      <c r="AU76" s="297"/>
      <c r="AV76" s="297"/>
      <c r="AW76" s="297"/>
      <c r="AX76" s="297"/>
      <c r="AY76" s="297"/>
      <c r="AZ76" s="297"/>
      <c r="BA76" s="297"/>
      <c r="BB76" s="297"/>
      <c r="BC76" s="297"/>
      <c r="BD76" s="297"/>
      <c r="BE76" s="297"/>
      <c r="BF76" s="297"/>
      <c r="BG76" s="297"/>
      <c r="BH76" s="297"/>
      <c r="BI76" s="297"/>
      <c r="BJ76" s="297"/>
      <c r="BK76" s="297"/>
      <c r="BL76" s="297"/>
      <c r="BM76" s="297"/>
      <c r="BN76" s="297"/>
      <c r="BO76" s="297"/>
      <c r="BP76" s="297"/>
      <c r="BQ76" s="297"/>
      <c r="BR76" s="297"/>
      <c r="BS76" s="297"/>
      <c r="BT76" s="297"/>
      <c r="BU76" s="297"/>
      <c r="BV76" s="297"/>
      <c r="BW76" s="297"/>
      <c r="BX76" s="297"/>
      <c r="BY76" s="297"/>
      <c r="BZ76" s="297"/>
      <c r="CA76" s="297"/>
      <c r="CB76" s="297"/>
      <c r="CC76" s="297"/>
      <c r="CD76" s="297"/>
      <c r="CE76" s="297"/>
      <c r="CF76" s="297"/>
      <c r="CG76" s="297"/>
      <c r="CH76" s="297"/>
      <c r="CI76" s="297"/>
      <c r="CJ76" s="297"/>
      <c r="CK76" s="297"/>
      <c r="CL76" s="297"/>
      <c r="CM76" s="297"/>
      <c r="CN76" s="297"/>
      <c r="CO76" s="297"/>
      <c r="CP76" s="297"/>
      <c r="CQ76" s="297"/>
      <c r="CR76" s="297"/>
      <c r="CS76" s="297"/>
      <c r="CT76" s="297"/>
      <c r="CU76" s="297"/>
      <c r="CV76" s="297"/>
      <c r="CW76" s="297"/>
      <c r="CX76" s="297"/>
      <c r="CY76" s="297"/>
      <c r="CZ76" s="297"/>
      <c r="DA76" s="297"/>
      <c r="DB76" s="297"/>
      <c r="DC76" s="297"/>
      <c r="DD76" s="297"/>
      <c r="DE76" s="297"/>
      <c r="DF76" s="297"/>
      <c r="DG76" s="297"/>
      <c r="DH76" s="297"/>
      <c r="DI76" s="297"/>
      <c r="DJ76" s="297"/>
      <c r="DK76" s="297"/>
      <c r="DL76" s="297"/>
      <c r="DM76" s="297"/>
      <c r="DN76" s="297"/>
      <c r="DO76" s="297"/>
      <c r="DP76" s="297"/>
      <c r="DQ76" s="297"/>
      <c r="DR76" s="297"/>
      <c r="DS76" s="297"/>
      <c r="DT76" s="297"/>
      <c r="DU76" s="297"/>
      <c r="DV76" s="297"/>
      <c r="DW76" s="297"/>
      <c r="DX76" s="297"/>
      <c r="DY76" s="297"/>
      <c r="DZ76" s="297"/>
      <c r="EA76" s="297"/>
      <c r="EB76" s="297"/>
      <c r="EC76" s="297"/>
      <c r="ED76" s="297"/>
      <c r="EE76" s="297"/>
      <c r="EF76" s="297"/>
      <c r="EG76" s="297"/>
      <c r="EH76" s="297"/>
      <c r="EI76" s="297"/>
      <c r="EJ76" s="297"/>
      <c r="EK76" s="297"/>
      <c r="EL76" s="297"/>
      <c r="EM76" s="297"/>
      <c r="EN76" s="297"/>
      <c r="EO76" s="297"/>
      <c r="EP76" s="297"/>
      <c r="EQ76" s="297"/>
      <c r="ER76" s="297"/>
      <c r="ES76" s="297"/>
      <c r="ET76" s="297"/>
      <c r="EU76" s="297"/>
      <c r="EV76" s="297"/>
      <c r="EW76" s="297"/>
      <c r="EX76" s="297"/>
      <c r="EY76" s="297"/>
      <c r="EZ76" s="297"/>
      <c r="FA76" s="297"/>
      <c r="FB76" s="297"/>
      <c r="FC76" s="297"/>
      <c r="FD76" s="297"/>
      <c r="FE76" s="297"/>
      <c r="FF76" s="297"/>
      <c r="FG76" s="297"/>
      <c r="FH76" s="297"/>
      <c r="FI76" s="297"/>
      <c r="FJ76" s="297"/>
      <c r="FK76" s="297"/>
      <c r="FL76" s="297"/>
      <c r="FM76" s="297"/>
      <c r="FN76" s="297"/>
      <c r="FO76" s="297"/>
      <c r="FP76" s="297"/>
      <c r="FQ76" s="297"/>
      <c r="FR76" s="297"/>
      <c r="FS76" s="297"/>
      <c r="FT76" s="297"/>
      <c r="FU76" s="297"/>
      <c r="FV76" s="297"/>
      <c r="FW76" s="297"/>
      <c r="FX76" s="297"/>
      <c r="FY76" s="297"/>
      <c r="FZ76" s="297"/>
      <c r="GA76" s="297"/>
      <c r="GB76" s="297"/>
      <c r="GC76" s="297"/>
      <c r="GD76" s="297"/>
      <c r="GE76" s="297"/>
      <c r="GF76" s="297"/>
      <c r="GG76" s="297"/>
      <c r="GH76" s="297"/>
      <c r="GI76" s="297"/>
      <c r="GJ76" s="297"/>
      <c r="GK76" s="297"/>
      <c r="GL76" s="297"/>
      <c r="GM76" s="297"/>
      <c r="GN76" s="297"/>
      <c r="GO76" s="297"/>
      <c r="GP76" s="297"/>
      <c r="GQ76" s="297"/>
      <c r="GR76" s="297"/>
      <c r="GS76" s="297"/>
      <c r="GT76" s="297"/>
      <c r="GU76" s="297"/>
      <c r="GV76" s="297"/>
      <c r="GW76" s="297"/>
    </row>
    <row r="77" spans="2:205" x14ac:dyDescent="0.25">
      <c r="B77" s="304"/>
      <c r="C77" s="305"/>
      <c r="D77" s="306"/>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7"/>
      <c r="AU77" s="297"/>
      <c r="AV77" s="297"/>
      <c r="AW77" s="297"/>
      <c r="AX77" s="297"/>
      <c r="AY77" s="297"/>
      <c r="AZ77" s="297"/>
      <c r="BA77" s="297"/>
      <c r="BB77" s="297"/>
      <c r="BC77" s="297"/>
      <c r="BD77" s="297"/>
      <c r="BE77" s="297"/>
      <c r="BF77" s="297"/>
      <c r="BG77" s="297"/>
      <c r="BH77" s="297"/>
      <c r="BI77" s="297"/>
      <c r="BJ77" s="297"/>
      <c r="BK77" s="297"/>
      <c r="BL77" s="297"/>
      <c r="BM77" s="297"/>
      <c r="BN77" s="297"/>
      <c r="BO77" s="297"/>
      <c r="BP77" s="297"/>
      <c r="BQ77" s="297"/>
      <c r="BR77" s="297"/>
      <c r="BS77" s="297"/>
      <c r="BT77" s="297"/>
      <c r="BU77" s="297"/>
      <c r="BV77" s="297"/>
      <c r="BW77" s="297"/>
      <c r="BX77" s="297"/>
      <c r="BY77" s="297"/>
      <c r="BZ77" s="297"/>
      <c r="CA77" s="297"/>
      <c r="CB77" s="297"/>
      <c r="CC77" s="297"/>
      <c r="CD77" s="297"/>
      <c r="CE77" s="297"/>
      <c r="CF77" s="297"/>
      <c r="CG77" s="297"/>
      <c r="CH77" s="297"/>
      <c r="CI77" s="297"/>
      <c r="CJ77" s="297"/>
      <c r="CK77" s="297"/>
      <c r="CL77" s="297"/>
      <c r="CM77" s="297"/>
      <c r="CN77" s="297"/>
      <c r="CO77" s="297"/>
      <c r="CP77" s="297"/>
      <c r="CQ77" s="297"/>
      <c r="CR77" s="297"/>
      <c r="CS77" s="297"/>
      <c r="CT77" s="297"/>
      <c r="CU77" s="297"/>
      <c r="CV77" s="297"/>
      <c r="CW77" s="297"/>
      <c r="CX77" s="297"/>
      <c r="CY77" s="297"/>
      <c r="CZ77" s="297"/>
      <c r="DA77" s="297"/>
      <c r="DB77" s="297"/>
      <c r="DC77" s="297"/>
      <c r="DD77" s="297"/>
      <c r="DE77" s="297"/>
      <c r="DF77" s="297"/>
      <c r="DG77" s="297"/>
      <c r="DH77" s="297"/>
      <c r="DI77" s="297"/>
      <c r="DJ77" s="297"/>
      <c r="DK77" s="297"/>
      <c r="DL77" s="297"/>
      <c r="DM77" s="297"/>
      <c r="DN77" s="297"/>
      <c r="DO77" s="297"/>
      <c r="DP77" s="297"/>
      <c r="DQ77" s="297"/>
      <c r="DR77" s="297"/>
      <c r="DS77" s="297"/>
      <c r="DT77" s="297"/>
      <c r="DU77" s="297"/>
      <c r="DV77" s="297"/>
      <c r="DW77" s="297"/>
      <c r="DX77" s="297"/>
      <c r="DY77" s="297"/>
      <c r="DZ77" s="297"/>
      <c r="EA77" s="297"/>
      <c r="EB77" s="297"/>
      <c r="EC77" s="297"/>
      <c r="ED77" s="297"/>
      <c r="EE77" s="297"/>
      <c r="EF77" s="297"/>
      <c r="EG77" s="297"/>
      <c r="EH77" s="297"/>
      <c r="EI77" s="297"/>
      <c r="EJ77" s="297"/>
      <c r="EK77" s="297"/>
      <c r="EL77" s="297"/>
      <c r="EM77" s="297"/>
      <c r="EN77" s="297"/>
      <c r="EO77" s="297"/>
      <c r="EP77" s="297"/>
      <c r="EQ77" s="297"/>
      <c r="ER77" s="297"/>
      <c r="ES77" s="297"/>
      <c r="ET77" s="297"/>
      <c r="EU77" s="297"/>
      <c r="EV77" s="297"/>
      <c r="EW77" s="297"/>
      <c r="EX77" s="297"/>
      <c r="EY77" s="297"/>
      <c r="EZ77" s="297"/>
      <c r="FA77" s="297"/>
      <c r="FB77" s="297"/>
      <c r="FC77" s="297"/>
      <c r="FD77" s="297"/>
      <c r="FE77" s="297"/>
      <c r="FF77" s="297"/>
      <c r="FG77" s="297"/>
      <c r="FH77" s="297"/>
      <c r="FI77" s="297"/>
      <c r="FJ77" s="297"/>
      <c r="FK77" s="297"/>
      <c r="FL77" s="297"/>
      <c r="FM77" s="297"/>
      <c r="FN77" s="297"/>
      <c r="FO77" s="297"/>
      <c r="FP77" s="297"/>
      <c r="FQ77" s="297"/>
      <c r="FR77" s="297"/>
      <c r="FS77" s="297"/>
      <c r="FT77" s="297"/>
      <c r="FU77" s="297"/>
      <c r="FV77" s="297"/>
      <c r="FW77" s="297"/>
      <c r="FX77" s="297"/>
      <c r="FY77" s="297"/>
      <c r="FZ77" s="297"/>
      <c r="GA77" s="297"/>
      <c r="GB77" s="297"/>
      <c r="GC77" s="297"/>
      <c r="GD77" s="297"/>
      <c r="GE77" s="297"/>
      <c r="GF77" s="297"/>
      <c r="GG77" s="297"/>
      <c r="GH77" s="297"/>
      <c r="GI77" s="297"/>
      <c r="GJ77" s="297"/>
      <c r="GK77" s="297"/>
      <c r="GL77" s="297"/>
      <c r="GM77" s="297"/>
      <c r="GN77" s="297"/>
      <c r="GO77" s="297"/>
      <c r="GP77" s="297"/>
      <c r="GQ77" s="297"/>
      <c r="GR77" s="297"/>
      <c r="GS77" s="297"/>
      <c r="GT77" s="297"/>
      <c r="GU77" s="297"/>
      <c r="GV77" s="297"/>
      <c r="GW77" s="297"/>
    </row>
    <row r="78" spans="2:205" x14ac:dyDescent="0.25">
      <c r="B78" s="304"/>
      <c r="C78" s="305"/>
      <c r="D78" s="306"/>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c r="AV78" s="297"/>
      <c r="AW78" s="297"/>
      <c r="AX78" s="297"/>
      <c r="AY78" s="297"/>
      <c r="AZ78" s="297"/>
      <c r="BA78" s="297"/>
      <c r="BB78" s="297"/>
      <c r="BC78" s="297"/>
      <c r="BD78" s="297"/>
      <c r="BE78" s="297"/>
      <c r="BF78" s="297"/>
      <c r="BG78" s="297"/>
      <c r="BH78" s="297"/>
      <c r="BI78" s="297"/>
      <c r="BJ78" s="297"/>
      <c r="BK78" s="297"/>
      <c r="BL78" s="297"/>
      <c r="BM78" s="297"/>
      <c r="BN78" s="297"/>
      <c r="BO78" s="297"/>
      <c r="BP78" s="297"/>
      <c r="BQ78" s="297"/>
      <c r="BR78" s="297"/>
      <c r="BS78" s="297"/>
      <c r="BT78" s="297"/>
      <c r="BU78" s="297"/>
      <c r="BV78" s="297"/>
      <c r="BW78" s="297"/>
      <c r="BX78" s="297"/>
      <c r="BY78" s="297"/>
      <c r="BZ78" s="297"/>
      <c r="CA78" s="297"/>
      <c r="CB78" s="297"/>
      <c r="CC78" s="297"/>
      <c r="CD78" s="297"/>
      <c r="CE78" s="297"/>
      <c r="CF78" s="297"/>
      <c r="CG78" s="297"/>
      <c r="CH78" s="297"/>
      <c r="CI78" s="297"/>
      <c r="CJ78" s="297"/>
      <c r="CK78" s="297"/>
      <c r="CL78" s="297"/>
      <c r="CM78" s="297"/>
      <c r="CN78" s="297"/>
      <c r="CO78" s="297"/>
      <c r="CP78" s="297"/>
      <c r="CQ78" s="297"/>
      <c r="CR78" s="297"/>
      <c r="CS78" s="297"/>
      <c r="CT78" s="297"/>
      <c r="CU78" s="297"/>
      <c r="CV78" s="297"/>
      <c r="CW78" s="297"/>
      <c r="CX78" s="297"/>
      <c r="CY78" s="297"/>
      <c r="CZ78" s="297"/>
      <c r="DA78" s="297"/>
      <c r="DB78" s="297"/>
      <c r="DC78" s="297"/>
      <c r="DD78" s="297"/>
      <c r="DE78" s="297"/>
      <c r="DF78" s="297"/>
      <c r="DG78" s="297"/>
      <c r="DH78" s="297"/>
      <c r="DI78" s="297"/>
      <c r="DJ78" s="297"/>
      <c r="DK78" s="297"/>
      <c r="DL78" s="297"/>
      <c r="DM78" s="297"/>
      <c r="DN78" s="297"/>
      <c r="DO78" s="297"/>
      <c r="DP78" s="297"/>
      <c r="DQ78" s="297"/>
      <c r="DR78" s="297"/>
      <c r="DS78" s="297"/>
      <c r="DT78" s="297"/>
      <c r="DU78" s="297"/>
      <c r="DV78" s="297"/>
      <c r="DW78" s="297"/>
      <c r="DX78" s="297"/>
      <c r="DY78" s="297"/>
      <c r="DZ78" s="297"/>
      <c r="EA78" s="297"/>
      <c r="EB78" s="297"/>
      <c r="EC78" s="297"/>
      <c r="ED78" s="297"/>
      <c r="EE78" s="297"/>
      <c r="EF78" s="297"/>
      <c r="EG78" s="297"/>
      <c r="EH78" s="297"/>
      <c r="EI78" s="297"/>
      <c r="EJ78" s="297"/>
      <c r="EK78" s="297"/>
      <c r="EL78" s="297"/>
      <c r="EM78" s="297"/>
      <c r="EN78" s="297"/>
      <c r="EO78" s="297"/>
      <c r="EP78" s="297"/>
      <c r="EQ78" s="297"/>
      <c r="ER78" s="297"/>
      <c r="ES78" s="297"/>
      <c r="ET78" s="297"/>
      <c r="EU78" s="297"/>
      <c r="EV78" s="297"/>
      <c r="EW78" s="297"/>
      <c r="EX78" s="297"/>
      <c r="EY78" s="297"/>
      <c r="EZ78" s="297"/>
      <c r="FA78" s="297"/>
      <c r="FB78" s="297"/>
      <c r="FC78" s="297"/>
      <c r="FD78" s="297"/>
      <c r="FE78" s="297"/>
      <c r="FF78" s="297"/>
      <c r="FG78" s="297"/>
      <c r="FH78" s="297"/>
      <c r="FI78" s="297"/>
      <c r="FJ78" s="297"/>
      <c r="FK78" s="297"/>
      <c r="FL78" s="297"/>
      <c r="FM78" s="297"/>
      <c r="FN78" s="297"/>
      <c r="FO78" s="297"/>
      <c r="FP78" s="297"/>
      <c r="FQ78" s="297"/>
      <c r="FR78" s="297"/>
      <c r="FS78" s="297"/>
      <c r="FT78" s="297"/>
      <c r="FU78" s="297"/>
      <c r="FV78" s="297"/>
      <c r="FW78" s="297"/>
      <c r="FX78" s="297"/>
      <c r="FY78" s="297"/>
      <c r="FZ78" s="297"/>
      <c r="GA78" s="297"/>
      <c r="GB78" s="297"/>
      <c r="GC78" s="297"/>
      <c r="GD78" s="297"/>
      <c r="GE78" s="297"/>
      <c r="GF78" s="297"/>
      <c r="GG78" s="297"/>
      <c r="GH78" s="297"/>
      <c r="GI78" s="297"/>
      <c r="GJ78" s="297"/>
      <c r="GK78" s="297"/>
      <c r="GL78" s="297"/>
      <c r="GM78" s="297"/>
      <c r="GN78" s="297"/>
      <c r="GO78" s="297"/>
      <c r="GP78" s="297"/>
      <c r="GQ78" s="297"/>
      <c r="GR78" s="297"/>
      <c r="GS78" s="297"/>
      <c r="GT78" s="297"/>
      <c r="GU78" s="297"/>
      <c r="GV78" s="297"/>
      <c r="GW78" s="297"/>
    </row>
    <row r="79" spans="2:205" x14ac:dyDescent="0.25">
      <c r="B79" s="304"/>
      <c r="C79" s="305"/>
      <c r="D79" s="306"/>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297"/>
      <c r="AP79" s="297"/>
      <c r="AQ79" s="297"/>
      <c r="AR79" s="297"/>
      <c r="AS79" s="297"/>
      <c r="AT79" s="297"/>
      <c r="AU79" s="297"/>
      <c r="AV79" s="297"/>
      <c r="AW79" s="297"/>
      <c r="AX79" s="297"/>
      <c r="AY79" s="297"/>
      <c r="AZ79" s="297"/>
      <c r="BA79" s="297"/>
      <c r="BB79" s="297"/>
      <c r="BC79" s="297"/>
      <c r="BD79" s="297"/>
      <c r="BE79" s="297"/>
      <c r="BF79" s="297"/>
      <c r="BG79" s="297"/>
      <c r="BH79" s="297"/>
      <c r="BI79" s="297"/>
      <c r="BJ79" s="297"/>
      <c r="BK79" s="297"/>
      <c r="BL79" s="297"/>
      <c r="BM79" s="297"/>
      <c r="BN79" s="297"/>
      <c r="BO79" s="297"/>
      <c r="BP79" s="297"/>
      <c r="BQ79" s="297"/>
      <c r="BR79" s="297"/>
      <c r="BS79" s="297"/>
      <c r="BT79" s="297"/>
      <c r="BU79" s="297"/>
      <c r="BV79" s="297"/>
      <c r="BW79" s="297"/>
      <c r="BX79" s="297"/>
      <c r="BY79" s="297"/>
      <c r="BZ79" s="297"/>
      <c r="CA79" s="297"/>
      <c r="CB79" s="297"/>
      <c r="CC79" s="297"/>
      <c r="CD79" s="297"/>
      <c r="CE79" s="297"/>
      <c r="CF79" s="297"/>
      <c r="CG79" s="297"/>
      <c r="CH79" s="297"/>
      <c r="CI79" s="297"/>
      <c r="CJ79" s="297"/>
      <c r="CK79" s="297"/>
      <c r="CL79" s="297"/>
      <c r="CM79" s="297"/>
      <c r="CN79" s="297"/>
      <c r="CO79" s="297"/>
      <c r="CP79" s="297"/>
      <c r="CQ79" s="297"/>
      <c r="CR79" s="297"/>
      <c r="CS79" s="297"/>
      <c r="CT79" s="297"/>
      <c r="CU79" s="297"/>
      <c r="CV79" s="297"/>
      <c r="CW79" s="297"/>
      <c r="CX79" s="297"/>
      <c r="CY79" s="297"/>
      <c r="CZ79" s="297"/>
      <c r="DA79" s="297"/>
      <c r="DB79" s="297"/>
      <c r="DC79" s="297"/>
      <c r="DD79" s="297"/>
      <c r="DE79" s="297"/>
      <c r="DF79" s="297"/>
      <c r="DG79" s="297"/>
      <c r="DH79" s="297"/>
      <c r="DI79" s="297"/>
      <c r="DJ79" s="297"/>
      <c r="DK79" s="297"/>
      <c r="DL79" s="297"/>
      <c r="DM79" s="297"/>
      <c r="DN79" s="297"/>
      <c r="DO79" s="297"/>
      <c r="DP79" s="297"/>
      <c r="DQ79" s="297"/>
      <c r="DR79" s="297"/>
      <c r="DS79" s="297"/>
      <c r="DT79" s="297"/>
      <c r="DU79" s="297"/>
      <c r="DV79" s="297"/>
      <c r="DW79" s="297"/>
      <c r="DX79" s="297"/>
      <c r="DY79" s="297"/>
      <c r="DZ79" s="297"/>
      <c r="EA79" s="297"/>
      <c r="EB79" s="297"/>
      <c r="EC79" s="297"/>
      <c r="ED79" s="297"/>
      <c r="EE79" s="297"/>
      <c r="EF79" s="297"/>
      <c r="EG79" s="297"/>
      <c r="EH79" s="297"/>
      <c r="EI79" s="297"/>
      <c r="EJ79" s="297"/>
      <c r="EK79" s="297"/>
      <c r="EL79" s="297"/>
      <c r="EM79" s="297"/>
      <c r="EN79" s="297"/>
      <c r="EO79" s="297"/>
      <c r="EP79" s="297"/>
      <c r="EQ79" s="297"/>
      <c r="ER79" s="297"/>
      <c r="ES79" s="297"/>
      <c r="ET79" s="297"/>
      <c r="EU79" s="297"/>
      <c r="EV79" s="297"/>
      <c r="EW79" s="297"/>
      <c r="EX79" s="297"/>
      <c r="EY79" s="297"/>
      <c r="EZ79" s="297"/>
      <c r="FA79" s="297"/>
      <c r="FB79" s="297"/>
      <c r="FC79" s="297"/>
      <c r="FD79" s="297"/>
      <c r="FE79" s="297"/>
      <c r="FF79" s="297"/>
      <c r="FG79" s="297"/>
      <c r="FH79" s="297"/>
      <c r="FI79" s="297"/>
      <c r="FJ79" s="297"/>
      <c r="FK79" s="297"/>
      <c r="FL79" s="297"/>
      <c r="FM79" s="297"/>
      <c r="FN79" s="297"/>
      <c r="FO79" s="297"/>
      <c r="FP79" s="297"/>
      <c r="FQ79" s="297"/>
      <c r="FR79" s="297"/>
      <c r="FS79" s="297"/>
      <c r="FT79" s="297"/>
      <c r="FU79" s="297"/>
      <c r="FV79" s="297"/>
      <c r="FW79" s="297"/>
      <c r="FX79" s="297"/>
      <c r="FY79" s="297"/>
      <c r="FZ79" s="297"/>
      <c r="GA79" s="297"/>
      <c r="GB79" s="297"/>
      <c r="GC79" s="297"/>
      <c r="GD79" s="297"/>
      <c r="GE79" s="297"/>
      <c r="GF79" s="297"/>
      <c r="GG79" s="297"/>
      <c r="GH79" s="297"/>
      <c r="GI79" s="297"/>
      <c r="GJ79" s="297"/>
      <c r="GK79" s="297"/>
      <c r="GL79" s="297"/>
      <c r="GM79" s="297"/>
      <c r="GN79" s="297"/>
      <c r="GO79" s="297"/>
      <c r="GP79" s="297"/>
      <c r="GQ79" s="297"/>
      <c r="GR79" s="297"/>
      <c r="GS79" s="297"/>
      <c r="GT79" s="297"/>
      <c r="GU79" s="297"/>
      <c r="GV79" s="297"/>
      <c r="GW79" s="297"/>
    </row>
    <row r="80" spans="2:205" x14ac:dyDescent="0.25">
      <c r="B80" s="304"/>
      <c r="C80" s="305"/>
      <c r="D80" s="306"/>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7"/>
      <c r="BH80" s="297"/>
      <c r="BI80" s="297"/>
      <c r="BJ80" s="297"/>
      <c r="BK80" s="297"/>
      <c r="BL80" s="297"/>
      <c r="BM80" s="297"/>
      <c r="BN80" s="297"/>
      <c r="BO80" s="297"/>
      <c r="BP80" s="297"/>
      <c r="BQ80" s="297"/>
      <c r="BR80" s="297"/>
      <c r="BS80" s="297"/>
      <c r="BT80" s="297"/>
      <c r="BU80" s="297"/>
      <c r="BV80" s="297"/>
      <c r="BW80" s="297"/>
      <c r="BX80" s="297"/>
      <c r="BY80" s="297"/>
      <c r="BZ80" s="297"/>
      <c r="CA80" s="297"/>
      <c r="CB80" s="297"/>
      <c r="CC80" s="297"/>
      <c r="CD80" s="297"/>
      <c r="CE80" s="297"/>
      <c r="CF80" s="297"/>
      <c r="CG80" s="297"/>
      <c r="CH80" s="297"/>
      <c r="CI80" s="297"/>
      <c r="CJ80" s="297"/>
      <c r="CK80" s="297"/>
      <c r="CL80" s="297"/>
      <c r="CM80" s="297"/>
      <c r="CN80" s="297"/>
      <c r="CO80" s="297"/>
      <c r="CP80" s="297"/>
      <c r="CQ80" s="297"/>
      <c r="CR80" s="297"/>
      <c r="CS80" s="297"/>
      <c r="CT80" s="297"/>
      <c r="CU80" s="297"/>
      <c r="CV80" s="297"/>
      <c r="CW80" s="297"/>
      <c r="CX80" s="297"/>
      <c r="CY80" s="297"/>
      <c r="CZ80" s="297"/>
      <c r="DA80" s="297"/>
      <c r="DB80" s="297"/>
      <c r="DC80" s="297"/>
      <c r="DD80" s="297"/>
      <c r="DE80" s="297"/>
      <c r="DF80" s="297"/>
      <c r="DG80" s="297"/>
      <c r="DH80" s="297"/>
      <c r="DI80" s="297"/>
      <c r="DJ80" s="297"/>
      <c r="DK80" s="297"/>
      <c r="DL80" s="297"/>
      <c r="DM80" s="297"/>
      <c r="DN80" s="297"/>
      <c r="DO80" s="297"/>
      <c r="DP80" s="297"/>
      <c r="DQ80" s="297"/>
      <c r="DR80" s="297"/>
      <c r="DS80" s="297"/>
      <c r="DT80" s="297"/>
      <c r="DU80" s="297"/>
      <c r="DV80" s="297"/>
      <c r="DW80" s="297"/>
      <c r="DX80" s="297"/>
      <c r="DY80" s="297"/>
      <c r="DZ80" s="297"/>
      <c r="EA80" s="297"/>
      <c r="EB80" s="297"/>
      <c r="EC80" s="297"/>
      <c r="ED80" s="297"/>
      <c r="EE80" s="297"/>
      <c r="EF80" s="297"/>
      <c r="EG80" s="297"/>
      <c r="EH80" s="297"/>
      <c r="EI80" s="297"/>
      <c r="EJ80" s="297"/>
      <c r="EK80" s="297"/>
      <c r="EL80" s="297"/>
      <c r="EM80" s="297"/>
      <c r="EN80" s="297"/>
      <c r="EO80" s="297"/>
      <c r="EP80" s="297"/>
      <c r="EQ80" s="297"/>
      <c r="ER80" s="297"/>
      <c r="ES80" s="297"/>
      <c r="ET80" s="297"/>
      <c r="EU80" s="297"/>
      <c r="EV80" s="297"/>
      <c r="EW80" s="297"/>
      <c r="EX80" s="297"/>
      <c r="EY80" s="297"/>
      <c r="EZ80" s="297"/>
      <c r="FA80" s="297"/>
      <c r="FB80" s="297"/>
      <c r="FC80" s="297"/>
      <c r="FD80" s="297"/>
      <c r="FE80" s="297"/>
      <c r="FF80" s="297"/>
      <c r="FG80" s="297"/>
      <c r="FH80" s="297"/>
      <c r="FI80" s="297"/>
      <c r="FJ80" s="297"/>
      <c r="FK80" s="297"/>
      <c r="FL80" s="297"/>
      <c r="FM80" s="297"/>
      <c r="FN80" s="297"/>
      <c r="FO80" s="297"/>
      <c r="FP80" s="297"/>
      <c r="FQ80" s="297"/>
      <c r="FR80" s="297"/>
      <c r="FS80" s="297"/>
      <c r="FT80" s="297"/>
      <c r="FU80" s="297"/>
      <c r="FV80" s="297"/>
      <c r="FW80" s="297"/>
      <c r="FX80" s="297"/>
      <c r="FY80" s="297"/>
      <c r="FZ80" s="297"/>
      <c r="GA80" s="297"/>
      <c r="GB80" s="297"/>
      <c r="GC80" s="297"/>
      <c r="GD80" s="297"/>
      <c r="GE80" s="297"/>
      <c r="GF80" s="297"/>
      <c r="GG80" s="297"/>
      <c r="GH80" s="297"/>
      <c r="GI80" s="297"/>
      <c r="GJ80" s="297"/>
      <c r="GK80" s="297"/>
      <c r="GL80" s="297"/>
      <c r="GM80" s="297"/>
      <c r="GN80" s="297"/>
      <c r="GO80" s="297"/>
      <c r="GP80" s="297"/>
      <c r="GQ80" s="297"/>
      <c r="GR80" s="297"/>
      <c r="GS80" s="297"/>
      <c r="GT80" s="297"/>
      <c r="GU80" s="297"/>
      <c r="GV80" s="297"/>
      <c r="GW80" s="297"/>
    </row>
    <row r="81" spans="2:205" x14ac:dyDescent="0.25">
      <c r="B81" s="304"/>
      <c r="C81" s="305"/>
      <c r="D81" s="306"/>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297"/>
      <c r="AP81" s="297"/>
      <c r="AQ81" s="297"/>
      <c r="AR81" s="297"/>
      <c r="AS81" s="297"/>
      <c r="AT81" s="297"/>
      <c r="AU81" s="297"/>
      <c r="AV81" s="297"/>
      <c r="AW81" s="297"/>
      <c r="AX81" s="297"/>
      <c r="AY81" s="297"/>
      <c r="AZ81" s="297"/>
      <c r="BA81" s="297"/>
      <c r="BB81" s="297"/>
      <c r="BC81" s="297"/>
      <c r="BD81" s="297"/>
      <c r="BE81" s="297"/>
      <c r="BF81" s="297"/>
      <c r="BG81" s="297"/>
      <c r="BH81" s="297"/>
      <c r="BI81" s="297"/>
      <c r="BJ81" s="297"/>
      <c r="BK81" s="297"/>
      <c r="BL81" s="297"/>
      <c r="BM81" s="297"/>
      <c r="BN81" s="297"/>
      <c r="BO81" s="297"/>
      <c r="BP81" s="297"/>
      <c r="BQ81" s="297"/>
      <c r="BR81" s="297"/>
      <c r="BS81" s="297"/>
      <c r="BT81" s="297"/>
      <c r="BU81" s="297"/>
      <c r="BV81" s="297"/>
      <c r="BW81" s="297"/>
      <c r="BX81" s="297"/>
      <c r="BY81" s="297"/>
      <c r="BZ81" s="297"/>
      <c r="CA81" s="297"/>
      <c r="CB81" s="297"/>
      <c r="CC81" s="297"/>
      <c r="CD81" s="297"/>
      <c r="CE81" s="297"/>
      <c r="CF81" s="297"/>
      <c r="CG81" s="297"/>
      <c r="CH81" s="297"/>
      <c r="CI81" s="297"/>
      <c r="CJ81" s="297"/>
      <c r="CK81" s="297"/>
      <c r="CL81" s="297"/>
      <c r="CM81" s="297"/>
      <c r="CN81" s="297"/>
      <c r="CO81" s="297"/>
      <c r="CP81" s="297"/>
      <c r="CQ81" s="297"/>
      <c r="CR81" s="297"/>
      <c r="CS81" s="297"/>
      <c r="CT81" s="297"/>
      <c r="CU81" s="297"/>
      <c r="CV81" s="297"/>
      <c r="CW81" s="297"/>
      <c r="CX81" s="297"/>
      <c r="CY81" s="297"/>
      <c r="CZ81" s="297"/>
      <c r="DA81" s="297"/>
      <c r="DB81" s="297"/>
      <c r="DC81" s="297"/>
      <c r="DD81" s="297"/>
      <c r="DE81" s="297"/>
      <c r="DF81" s="297"/>
      <c r="DG81" s="297"/>
      <c r="DH81" s="297"/>
      <c r="DI81" s="297"/>
      <c r="DJ81" s="297"/>
      <c r="DK81" s="297"/>
      <c r="DL81" s="297"/>
      <c r="DM81" s="297"/>
      <c r="DN81" s="297"/>
      <c r="DO81" s="297"/>
      <c r="DP81" s="297"/>
      <c r="DQ81" s="297"/>
      <c r="DR81" s="297"/>
      <c r="DS81" s="297"/>
      <c r="DT81" s="297"/>
      <c r="DU81" s="297"/>
      <c r="DV81" s="297"/>
      <c r="DW81" s="297"/>
      <c r="DX81" s="297"/>
      <c r="DY81" s="297"/>
      <c r="DZ81" s="297"/>
      <c r="EA81" s="297"/>
      <c r="EB81" s="297"/>
      <c r="EC81" s="297"/>
      <c r="ED81" s="297"/>
      <c r="EE81" s="297"/>
      <c r="EF81" s="297"/>
      <c r="EG81" s="297"/>
      <c r="EH81" s="297"/>
      <c r="EI81" s="297"/>
      <c r="EJ81" s="297"/>
      <c r="EK81" s="297"/>
      <c r="EL81" s="297"/>
      <c r="EM81" s="297"/>
      <c r="EN81" s="297"/>
      <c r="EO81" s="297"/>
      <c r="EP81" s="297"/>
      <c r="EQ81" s="297"/>
      <c r="ER81" s="297"/>
      <c r="ES81" s="297"/>
      <c r="ET81" s="297"/>
      <c r="EU81" s="297"/>
      <c r="EV81" s="297"/>
      <c r="EW81" s="297"/>
      <c r="EX81" s="297"/>
      <c r="EY81" s="297"/>
      <c r="EZ81" s="297"/>
      <c r="FA81" s="297"/>
      <c r="FB81" s="297"/>
      <c r="FC81" s="297"/>
      <c r="FD81" s="297"/>
      <c r="FE81" s="297"/>
      <c r="FF81" s="297"/>
      <c r="FG81" s="297"/>
      <c r="FH81" s="297"/>
      <c r="FI81" s="297"/>
      <c r="FJ81" s="297"/>
      <c r="FK81" s="297"/>
      <c r="FL81" s="297"/>
      <c r="FM81" s="297"/>
      <c r="FN81" s="297"/>
      <c r="FO81" s="297"/>
      <c r="FP81" s="297"/>
      <c r="FQ81" s="297"/>
      <c r="FR81" s="297"/>
      <c r="FS81" s="297"/>
      <c r="FT81" s="297"/>
      <c r="FU81" s="297"/>
      <c r="FV81" s="297"/>
      <c r="FW81" s="297"/>
      <c r="FX81" s="297"/>
      <c r="FY81" s="297"/>
      <c r="FZ81" s="297"/>
      <c r="GA81" s="297"/>
      <c r="GB81" s="297"/>
      <c r="GC81" s="297"/>
      <c r="GD81" s="297"/>
      <c r="GE81" s="297"/>
      <c r="GF81" s="297"/>
      <c r="GG81" s="297"/>
      <c r="GH81" s="297"/>
      <c r="GI81" s="297"/>
      <c r="GJ81" s="297"/>
      <c r="GK81" s="297"/>
      <c r="GL81" s="297"/>
      <c r="GM81" s="297"/>
      <c r="GN81" s="297"/>
      <c r="GO81" s="297"/>
      <c r="GP81" s="297"/>
      <c r="GQ81" s="297"/>
      <c r="GR81" s="297"/>
      <c r="GS81" s="297"/>
      <c r="GT81" s="297"/>
      <c r="GU81" s="297"/>
      <c r="GV81" s="297"/>
      <c r="GW81" s="297"/>
    </row>
    <row r="82" spans="2:205" x14ac:dyDescent="0.25">
      <c r="B82" s="304"/>
      <c r="C82" s="305"/>
      <c r="D82" s="306"/>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297"/>
      <c r="AW82" s="297"/>
      <c r="AX82" s="297"/>
      <c r="AY82" s="297"/>
      <c r="AZ82" s="297"/>
      <c r="BA82" s="297"/>
      <c r="BB82" s="297"/>
      <c r="BC82" s="297"/>
      <c r="BD82" s="297"/>
      <c r="BE82" s="297"/>
      <c r="BF82" s="297"/>
      <c r="BG82" s="297"/>
      <c r="BH82" s="297"/>
      <c r="BI82" s="297"/>
      <c r="BJ82" s="297"/>
      <c r="BK82" s="297"/>
      <c r="BL82" s="297"/>
      <c r="BM82" s="297"/>
      <c r="BN82" s="297"/>
      <c r="BO82" s="297"/>
      <c r="BP82" s="297"/>
      <c r="BQ82" s="297"/>
      <c r="BR82" s="297"/>
      <c r="BS82" s="297"/>
      <c r="BT82" s="297"/>
      <c r="BU82" s="297"/>
      <c r="BV82" s="297"/>
      <c r="BW82" s="297"/>
      <c r="BX82" s="297"/>
      <c r="BY82" s="297"/>
      <c r="BZ82" s="297"/>
      <c r="CA82" s="297"/>
      <c r="CB82" s="297"/>
      <c r="CC82" s="297"/>
      <c r="CD82" s="297"/>
      <c r="CE82" s="297"/>
      <c r="CF82" s="297"/>
      <c r="CG82" s="297"/>
      <c r="CH82" s="297"/>
      <c r="CI82" s="297"/>
      <c r="CJ82" s="297"/>
      <c r="CK82" s="297"/>
      <c r="CL82" s="297"/>
      <c r="CM82" s="297"/>
      <c r="CN82" s="297"/>
      <c r="CO82" s="297"/>
      <c r="CP82" s="297"/>
      <c r="CQ82" s="297"/>
      <c r="CR82" s="297"/>
      <c r="CS82" s="297"/>
      <c r="CT82" s="297"/>
      <c r="CU82" s="297"/>
      <c r="CV82" s="297"/>
      <c r="CW82" s="297"/>
      <c r="CX82" s="297"/>
      <c r="CY82" s="297"/>
      <c r="CZ82" s="297"/>
      <c r="DA82" s="297"/>
      <c r="DB82" s="297"/>
      <c r="DC82" s="297"/>
      <c r="DD82" s="297"/>
      <c r="DE82" s="297"/>
      <c r="DF82" s="297"/>
      <c r="DG82" s="297"/>
      <c r="DH82" s="297"/>
      <c r="DI82" s="297"/>
      <c r="DJ82" s="297"/>
      <c r="DK82" s="297"/>
      <c r="DL82" s="297"/>
      <c r="DM82" s="297"/>
      <c r="DN82" s="297"/>
      <c r="DO82" s="297"/>
      <c r="DP82" s="297"/>
      <c r="DQ82" s="297"/>
      <c r="DR82" s="297"/>
      <c r="DS82" s="297"/>
      <c r="DT82" s="297"/>
      <c r="DU82" s="297"/>
      <c r="DV82" s="297"/>
      <c r="DW82" s="297"/>
      <c r="DX82" s="297"/>
      <c r="DY82" s="297"/>
      <c r="DZ82" s="297"/>
      <c r="EA82" s="297"/>
      <c r="EB82" s="297"/>
      <c r="EC82" s="297"/>
      <c r="ED82" s="297"/>
      <c r="EE82" s="297"/>
      <c r="EF82" s="297"/>
      <c r="EG82" s="297"/>
      <c r="EH82" s="297"/>
      <c r="EI82" s="297"/>
      <c r="EJ82" s="297"/>
      <c r="EK82" s="297"/>
      <c r="EL82" s="297"/>
      <c r="EM82" s="297"/>
      <c r="EN82" s="297"/>
      <c r="EO82" s="297"/>
      <c r="EP82" s="297"/>
      <c r="EQ82" s="297"/>
      <c r="ER82" s="297"/>
      <c r="ES82" s="297"/>
      <c r="ET82" s="297"/>
      <c r="EU82" s="297"/>
      <c r="EV82" s="297"/>
      <c r="EW82" s="297"/>
      <c r="EX82" s="297"/>
      <c r="EY82" s="297"/>
      <c r="EZ82" s="297"/>
      <c r="FA82" s="297"/>
      <c r="FB82" s="297"/>
      <c r="FC82" s="297"/>
      <c r="FD82" s="297"/>
      <c r="FE82" s="297"/>
      <c r="FF82" s="297"/>
      <c r="FG82" s="297"/>
      <c r="FH82" s="297"/>
      <c r="FI82" s="297"/>
      <c r="FJ82" s="297"/>
      <c r="FK82" s="297"/>
      <c r="FL82" s="297"/>
      <c r="FM82" s="297"/>
      <c r="FN82" s="297"/>
      <c r="FO82" s="297"/>
      <c r="FP82" s="297"/>
      <c r="FQ82" s="297"/>
      <c r="FR82" s="297"/>
      <c r="FS82" s="297"/>
      <c r="FT82" s="297"/>
      <c r="FU82" s="297"/>
      <c r="FV82" s="297"/>
      <c r="FW82" s="297"/>
      <c r="FX82" s="297"/>
      <c r="FY82" s="297"/>
      <c r="FZ82" s="297"/>
      <c r="GA82" s="297"/>
      <c r="GB82" s="297"/>
      <c r="GC82" s="297"/>
      <c r="GD82" s="297"/>
      <c r="GE82" s="297"/>
      <c r="GF82" s="297"/>
      <c r="GG82" s="297"/>
      <c r="GH82" s="297"/>
      <c r="GI82" s="297"/>
      <c r="GJ82" s="297"/>
      <c r="GK82" s="297"/>
      <c r="GL82" s="297"/>
      <c r="GM82" s="297"/>
      <c r="GN82" s="297"/>
      <c r="GO82" s="297"/>
      <c r="GP82" s="297"/>
      <c r="GQ82" s="297"/>
      <c r="GR82" s="297"/>
      <c r="GS82" s="297"/>
      <c r="GT82" s="297"/>
      <c r="GU82" s="297"/>
      <c r="GV82" s="297"/>
      <c r="GW82" s="297"/>
    </row>
    <row r="83" spans="2:205" x14ac:dyDescent="0.25">
      <c r="B83" s="304"/>
      <c r="C83" s="305"/>
      <c r="D83" s="306"/>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c r="BS83" s="297"/>
      <c r="BT83" s="297"/>
      <c r="BU83" s="297"/>
      <c r="BV83" s="297"/>
      <c r="BW83" s="297"/>
      <c r="BX83" s="297"/>
      <c r="BY83" s="297"/>
      <c r="BZ83" s="297"/>
      <c r="CA83" s="297"/>
      <c r="CB83" s="297"/>
      <c r="CC83" s="297"/>
      <c r="CD83" s="297"/>
      <c r="CE83" s="297"/>
      <c r="CF83" s="297"/>
      <c r="CG83" s="297"/>
      <c r="CH83" s="297"/>
      <c r="CI83" s="297"/>
      <c r="CJ83" s="297"/>
      <c r="CK83" s="297"/>
      <c r="CL83" s="297"/>
      <c r="CM83" s="297"/>
      <c r="CN83" s="297"/>
      <c r="CO83" s="297"/>
      <c r="CP83" s="297"/>
      <c r="CQ83" s="297"/>
      <c r="CR83" s="297"/>
      <c r="CS83" s="297"/>
      <c r="CT83" s="297"/>
      <c r="CU83" s="297"/>
      <c r="CV83" s="297"/>
      <c r="CW83" s="297"/>
      <c r="CX83" s="297"/>
      <c r="CY83" s="297"/>
      <c r="CZ83" s="297"/>
      <c r="DA83" s="297"/>
      <c r="DB83" s="297"/>
      <c r="DC83" s="297"/>
      <c r="DD83" s="297"/>
      <c r="DE83" s="297"/>
      <c r="DF83" s="297"/>
      <c r="DG83" s="297"/>
      <c r="DH83" s="297"/>
      <c r="DI83" s="297"/>
      <c r="DJ83" s="297"/>
      <c r="DK83" s="297"/>
      <c r="DL83" s="297"/>
      <c r="DM83" s="297"/>
      <c r="DN83" s="297"/>
      <c r="DO83" s="297"/>
      <c r="DP83" s="297"/>
      <c r="DQ83" s="297"/>
      <c r="DR83" s="297"/>
      <c r="DS83" s="297"/>
      <c r="DT83" s="297"/>
      <c r="DU83" s="297"/>
      <c r="DV83" s="297"/>
      <c r="DW83" s="297"/>
      <c r="DX83" s="297"/>
      <c r="DY83" s="297"/>
      <c r="DZ83" s="297"/>
      <c r="EA83" s="297"/>
      <c r="EB83" s="297"/>
      <c r="EC83" s="297"/>
      <c r="ED83" s="297"/>
      <c r="EE83" s="297"/>
      <c r="EF83" s="297"/>
      <c r="EG83" s="297"/>
      <c r="EH83" s="297"/>
      <c r="EI83" s="297"/>
      <c r="EJ83" s="297"/>
      <c r="EK83" s="297"/>
      <c r="EL83" s="297"/>
      <c r="EM83" s="297"/>
      <c r="EN83" s="297"/>
      <c r="EO83" s="297"/>
      <c r="EP83" s="297"/>
      <c r="EQ83" s="297"/>
      <c r="ER83" s="297"/>
      <c r="ES83" s="297"/>
      <c r="ET83" s="297"/>
      <c r="EU83" s="297"/>
      <c r="EV83" s="297"/>
      <c r="EW83" s="297"/>
      <c r="EX83" s="297"/>
      <c r="EY83" s="297"/>
      <c r="EZ83" s="297"/>
      <c r="FA83" s="297"/>
      <c r="FB83" s="297"/>
      <c r="FC83" s="297"/>
      <c r="FD83" s="297"/>
      <c r="FE83" s="297"/>
      <c r="FF83" s="297"/>
      <c r="FG83" s="297"/>
      <c r="FH83" s="297"/>
      <c r="FI83" s="297"/>
      <c r="FJ83" s="297"/>
      <c r="FK83" s="297"/>
      <c r="FL83" s="297"/>
      <c r="FM83" s="297"/>
      <c r="FN83" s="297"/>
      <c r="FO83" s="297"/>
      <c r="FP83" s="297"/>
      <c r="FQ83" s="297"/>
      <c r="FR83" s="297"/>
      <c r="FS83" s="297"/>
      <c r="FT83" s="297"/>
      <c r="FU83" s="297"/>
      <c r="FV83" s="297"/>
      <c r="FW83" s="297"/>
      <c r="FX83" s="297"/>
      <c r="FY83" s="297"/>
      <c r="FZ83" s="297"/>
      <c r="GA83" s="297"/>
      <c r="GB83" s="297"/>
      <c r="GC83" s="297"/>
      <c r="GD83" s="297"/>
      <c r="GE83" s="297"/>
      <c r="GF83" s="297"/>
      <c r="GG83" s="297"/>
      <c r="GH83" s="297"/>
      <c r="GI83" s="297"/>
      <c r="GJ83" s="297"/>
      <c r="GK83" s="297"/>
      <c r="GL83" s="297"/>
      <c r="GM83" s="297"/>
      <c r="GN83" s="297"/>
      <c r="GO83" s="297"/>
      <c r="GP83" s="297"/>
      <c r="GQ83" s="297"/>
      <c r="GR83" s="297"/>
      <c r="GS83" s="297"/>
      <c r="GT83" s="297"/>
      <c r="GU83" s="297"/>
      <c r="GV83" s="297"/>
      <c r="GW83" s="297"/>
    </row>
    <row r="84" spans="2:205" x14ac:dyDescent="0.25">
      <c r="B84" s="304"/>
      <c r="C84" s="305"/>
      <c r="D84" s="306"/>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7"/>
      <c r="AU84" s="297"/>
      <c r="AV84" s="297"/>
      <c r="AW84" s="297"/>
      <c r="AX84" s="297"/>
      <c r="AY84" s="297"/>
      <c r="AZ84" s="297"/>
      <c r="BA84" s="297"/>
      <c r="BB84" s="297"/>
      <c r="BC84" s="297"/>
      <c r="BD84" s="297"/>
      <c r="BE84" s="297"/>
      <c r="BF84" s="297"/>
      <c r="BG84" s="297"/>
      <c r="BH84" s="297"/>
      <c r="BI84" s="297"/>
      <c r="BJ84" s="297"/>
      <c r="BK84" s="297"/>
      <c r="BL84" s="297"/>
      <c r="BM84" s="297"/>
      <c r="BN84" s="297"/>
      <c r="BO84" s="297"/>
      <c r="BP84" s="297"/>
      <c r="BQ84" s="297"/>
      <c r="BR84" s="297"/>
      <c r="BS84" s="297"/>
      <c r="BT84" s="297"/>
      <c r="BU84" s="297"/>
      <c r="BV84" s="297"/>
      <c r="BW84" s="297"/>
      <c r="BX84" s="297"/>
      <c r="BY84" s="297"/>
      <c r="BZ84" s="297"/>
      <c r="CA84" s="297"/>
      <c r="CB84" s="297"/>
      <c r="CC84" s="297"/>
      <c r="CD84" s="297"/>
      <c r="CE84" s="297"/>
      <c r="CF84" s="297"/>
      <c r="CG84" s="297"/>
      <c r="CH84" s="297"/>
      <c r="CI84" s="297"/>
      <c r="CJ84" s="297"/>
      <c r="CK84" s="297"/>
      <c r="CL84" s="297"/>
      <c r="CM84" s="297"/>
      <c r="CN84" s="297"/>
      <c r="CO84" s="297"/>
      <c r="CP84" s="297"/>
      <c r="CQ84" s="297"/>
      <c r="CR84" s="297"/>
      <c r="CS84" s="297"/>
      <c r="CT84" s="297"/>
      <c r="CU84" s="297"/>
      <c r="CV84" s="297"/>
      <c r="CW84" s="297"/>
      <c r="CX84" s="297"/>
      <c r="CY84" s="297"/>
      <c r="CZ84" s="297"/>
      <c r="DA84" s="297"/>
      <c r="DB84" s="297"/>
      <c r="DC84" s="297"/>
      <c r="DD84" s="297"/>
      <c r="DE84" s="297"/>
      <c r="DF84" s="297"/>
      <c r="DG84" s="297"/>
      <c r="DH84" s="297"/>
      <c r="DI84" s="297"/>
      <c r="DJ84" s="297"/>
      <c r="DK84" s="297"/>
      <c r="DL84" s="297"/>
      <c r="DM84" s="297"/>
      <c r="DN84" s="297"/>
      <c r="DO84" s="297"/>
      <c r="DP84" s="297"/>
      <c r="DQ84" s="297"/>
      <c r="DR84" s="297"/>
      <c r="DS84" s="297"/>
      <c r="DT84" s="297"/>
      <c r="DU84" s="297"/>
      <c r="DV84" s="297"/>
      <c r="DW84" s="297"/>
      <c r="DX84" s="297"/>
      <c r="DY84" s="297"/>
      <c r="DZ84" s="297"/>
      <c r="EA84" s="297"/>
      <c r="EB84" s="297"/>
      <c r="EC84" s="297"/>
      <c r="ED84" s="297"/>
      <c r="EE84" s="297"/>
      <c r="EF84" s="297"/>
      <c r="EG84" s="297"/>
      <c r="EH84" s="297"/>
      <c r="EI84" s="297"/>
      <c r="EJ84" s="297"/>
      <c r="EK84" s="297"/>
      <c r="EL84" s="297"/>
      <c r="EM84" s="297"/>
      <c r="EN84" s="297"/>
      <c r="EO84" s="297"/>
      <c r="EP84" s="297"/>
      <c r="EQ84" s="297"/>
      <c r="ER84" s="297"/>
      <c r="ES84" s="297"/>
      <c r="ET84" s="297"/>
      <c r="EU84" s="297"/>
      <c r="EV84" s="297"/>
      <c r="EW84" s="297"/>
      <c r="EX84" s="297"/>
      <c r="EY84" s="297"/>
      <c r="EZ84" s="297"/>
      <c r="FA84" s="297"/>
      <c r="FB84" s="297"/>
      <c r="FC84" s="297"/>
      <c r="FD84" s="297"/>
      <c r="FE84" s="297"/>
      <c r="FF84" s="297"/>
      <c r="FG84" s="297"/>
      <c r="FH84" s="297"/>
      <c r="FI84" s="297"/>
      <c r="FJ84" s="297"/>
      <c r="FK84" s="297"/>
      <c r="FL84" s="297"/>
      <c r="FM84" s="297"/>
      <c r="FN84" s="297"/>
      <c r="FO84" s="297"/>
      <c r="FP84" s="297"/>
      <c r="FQ84" s="297"/>
      <c r="FR84" s="297"/>
      <c r="FS84" s="297"/>
      <c r="FT84" s="297"/>
      <c r="FU84" s="297"/>
      <c r="FV84" s="297"/>
      <c r="FW84" s="297"/>
      <c r="FX84" s="297"/>
      <c r="FY84" s="297"/>
      <c r="FZ84" s="297"/>
      <c r="GA84" s="297"/>
      <c r="GB84" s="297"/>
      <c r="GC84" s="297"/>
      <c r="GD84" s="297"/>
      <c r="GE84" s="297"/>
      <c r="GF84" s="297"/>
      <c r="GG84" s="297"/>
      <c r="GH84" s="297"/>
      <c r="GI84" s="297"/>
      <c r="GJ84" s="297"/>
      <c r="GK84" s="297"/>
      <c r="GL84" s="297"/>
      <c r="GM84" s="297"/>
      <c r="GN84" s="297"/>
      <c r="GO84" s="297"/>
      <c r="GP84" s="297"/>
      <c r="GQ84" s="297"/>
      <c r="GR84" s="297"/>
      <c r="GS84" s="297"/>
      <c r="GT84" s="297"/>
      <c r="GU84" s="297"/>
      <c r="GV84" s="297"/>
      <c r="GW84" s="297"/>
    </row>
    <row r="85" spans="2:205" x14ac:dyDescent="0.25">
      <c r="B85" s="304"/>
      <c r="C85" s="305"/>
      <c r="D85" s="306"/>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297"/>
      <c r="AW85" s="297"/>
      <c r="AX85" s="297"/>
      <c r="AY85" s="297"/>
      <c r="AZ85" s="297"/>
      <c r="BA85" s="297"/>
      <c r="BB85" s="297"/>
      <c r="BC85" s="297"/>
      <c r="BD85" s="297"/>
      <c r="BE85" s="297"/>
      <c r="BF85" s="297"/>
      <c r="BG85" s="297"/>
      <c r="BH85" s="297"/>
      <c r="BI85" s="297"/>
      <c r="BJ85" s="297"/>
      <c r="BK85" s="297"/>
      <c r="BL85" s="297"/>
      <c r="BM85" s="297"/>
      <c r="BN85" s="297"/>
      <c r="BO85" s="297"/>
      <c r="BP85" s="297"/>
      <c r="BQ85" s="297"/>
      <c r="BR85" s="297"/>
      <c r="BS85" s="297"/>
      <c r="BT85" s="297"/>
      <c r="BU85" s="297"/>
      <c r="BV85" s="297"/>
      <c r="BW85" s="297"/>
      <c r="BX85" s="297"/>
      <c r="BY85" s="297"/>
      <c r="BZ85" s="297"/>
      <c r="CA85" s="297"/>
      <c r="CB85" s="297"/>
      <c r="CC85" s="297"/>
      <c r="CD85" s="297"/>
      <c r="CE85" s="297"/>
      <c r="CF85" s="297"/>
      <c r="CG85" s="297"/>
      <c r="CH85" s="297"/>
      <c r="CI85" s="297"/>
      <c r="CJ85" s="297"/>
      <c r="CK85" s="297"/>
      <c r="CL85" s="297"/>
      <c r="CM85" s="297"/>
      <c r="CN85" s="297"/>
      <c r="CO85" s="297"/>
      <c r="CP85" s="297"/>
      <c r="CQ85" s="297"/>
      <c r="CR85" s="297"/>
      <c r="CS85" s="297"/>
      <c r="CT85" s="297"/>
      <c r="CU85" s="297"/>
      <c r="CV85" s="297"/>
      <c r="CW85" s="297"/>
      <c r="CX85" s="297"/>
      <c r="CY85" s="297"/>
      <c r="CZ85" s="297"/>
      <c r="DA85" s="297"/>
      <c r="DB85" s="297"/>
      <c r="DC85" s="297"/>
      <c r="DD85" s="297"/>
      <c r="DE85" s="297"/>
      <c r="DF85" s="297"/>
      <c r="DG85" s="297"/>
      <c r="DH85" s="297"/>
      <c r="DI85" s="297"/>
      <c r="DJ85" s="297"/>
      <c r="DK85" s="297"/>
      <c r="DL85" s="297"/>
      <c r="DM85" s="297"/>
      <c r="DN85" s="297"/>
      <c r="DO85" s="297"/>
      <c r="DP85" s="297"/>
      <c r="DQ85" s="297"/>
      <c r="DR85" s="297"/>
      <c r="DS85" s="297"/>
      <c r="DT85" s="297"/>
      <c r="DU85" s="297"/>
      <c r="DV85" s="297"/>
      <c r="DW85" s="297"/>
      <c r="DX85" s="297"/>
      <c r="DY85" s="297"/>
      <c r="DZ85" s="297"/>
      <c r="EA85" s="297"/>
      <c r="EB85" s="297"/>
      <c r="EC85" s="297"/>
      <c r="ED85" s="297"/>
      <c r="EE85" s="297"/>
      <c r="EF85" s="297"/>
      <c r="EG85" s="297"/>
      <c r="EH85" s="297"/>
      <c r="EI85" s="297"/>
      <c r="EJ85" s="297"/>
      <c r="EK85" s="297"/>
      <c r="EL85" s="297"/>
      <c r="EM85" s="297"/>
      <c r="EN85" s="297"/>
      <c r="EO85" s="297"/>
      <c r="EP85" s="297"/>
      <c r="EQ85" s="297"/>
      <c r="ER85" s="297"/>
      <c r="ES85" s="297"/>
      <c r="ET85" s="297"/>
      <c r="EU85" s="297"/>
      <c r="EV85" s="297"/>
      <c r="EW85" s="297"/>
      <c r="EX85" s="297"/>
      <c r="EY85" s="297"/>
      <c r="EZ85" s="297"/>
      <c r="FA85" s="297"/>
      <c r="FB85" s="297"/>
      <c r="FC85" s="297"/>
      <c r="FD85" s="297"/>
      <c r="FE85" s="297"/>
      <c r="FF85" s="297"/>
      <c r="FG85" s="297"/>
      <c r="FH85" s="297"/>
      <c r="FI85" s="297"/>
      <c r="FJ85" s="297"/>
      <c r="FK85" s="297"/>
      <c r="FL85" s="297"/>
      <c r="FM85" s="297"/>
      <c r="FN85" s="297"/>
      <c r="FO85" s="297"/>
      <c r="FP85" s="297"/>
      <c r="FQ85" s="297"/>
      <c r="FR85" s="297"/>
      <c r="FS85" s="297"/>
      <c r="FT85" s="297"/>
      <c r="FU85" s="297"/>
      <c r="FV85" s="297"/>
      <c r="FW85" s="297"/>
      <c r="FX85" s="297"/>
      <c r="FY85" s="297"/>
      <c r="FZ85" s="297"/>
      <c r="GA85" s="297"/>
      <c r="GB85" s="297"/>
      <c r="GC85" s="297"/>
      <c r="GD85" s="297"/>
      <c r="GE85" s="297"/>
      <c r="GF85" s="297"/>
      <c r="GG85" s="297"/>
      <c r="GH85" s="297"/>
      <c r="GI85" s="297"/>
      <c r="GJ85" s="297"/>
      <c r="GK85" s="297"/>
      <c r="GL85" s="297"/>
      <c r="GM85" s="297"/>
      <c r="GN85" s="297"/>
      <c r="GO85" s="297"/>
      <c r="GP85" s="297"/>
      <c r="GQ85" s="297"/>
      <c r="GR85" s="297"/>
      <c r="GS85" s="297"/>
      <c r="GT85" s="297"/>
      <c r="GU85" s="297"/>
      <c r="GV85" s="297"/>
      <c r="GW85" s="297"/>
    </row>
    <row r="86" spans="2:205" x14ac:dyDescent="0.25">
      <c r="B86" s="304"/>
      <c r="C86" s="305"/>
      <c r="D86" s="306"/>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c r="BS86" s="297"/>
      <c r="BT86" s="297"/>
      <c r="BU86" s="297"/>
      <c r="BV86" s="297"/>
      <c r="BW86" s="297"/>
      <c r="BX86" s="297"/>
      <c r="BY86" s="297"/>
      <c r="BZ86" s="297"/>
      <c r="CA86" s="297"/>
      <c r="CB86" s="297"/>
      <c r="CC86" s="297"/>
      <c r="CD86" s="297"/>
      <c r="CE86" s="297"/>
      <c r="CF86" s="297"/>
      <c r="CG86" s="297"/>
      <c r="CH86" s="297"/>
      <c r="CI86" s="297"/>
      <c r="CJ86" s="297"/>
      <c r="CK86" s="297"/>
      <c r="CL86" s="297"/>
      <c r="CM86" s="297"/>
      <c r="CN86" s="297"/>
      <c r="CO86" s="297"/>
      <c r="CP86" s="297"/>
      <c r="CQ86" s="297"/>
      <c r="CR86" s="297"/>
      <c r="CS86" s="297"/>
      <c r="CT86" s="297"/>
      <c r="CU86" s="297"/>
      <c r="CV86" s="297"/>
      <c r="CW86" s="297"/>
      <c r="CX86" s="297"/>
      <c r="CY86" s="297"/>
      <c r="CZ86" s="297"/>
      <c r="DA86" s="297"/>
      <c r="DB86" s="297"/>
      <c r="DC86" s="297"/>
      <c r="DD86" s="297"/>
      <c r="DE86" s="297"/>
      <c r="DF86" s="297"/>
      <c r="DG86" s="297"/>
      <c r="DH86" s="297"/>
      <c r="DI86" s="297"/>
      <c r="DJ86" s="297"/>
      <c r="DK86" s="297"/>
      <c r="DL86" s="297"/>
      <c r="DM86" s="297"/>
      <c r="DN86" s="297"/>
      <c r="DO86" s="297"/>
      <c r="DP86" s="297"/>
      <c r="DQ86" s="297"/>
      <c r="DR86" s="297"/>
      <c r="DS86" s="297"/>
      <c r="DT86" s="297"/>
      <c r="DU86" s="297"/>
      <c r="DV86" s="297"/>
      <c r="DW86" s="297"/>
      <c r="DX86" s="297"/>
      <c r="DY86" s="297"/>
      <c r="DZ86" s="297"/>
      <c r="EA86" s="297"/>
      <c r="EB86" s="297"/>
      <c r="EC86" s="297"/>
      <c r="ED86" s="297"/>
      <c r="EE86" s="297"/>
      <c r="EF86" s="297"/>
      <c r="EG86" s="297"/>
      <c r="EH86" s="297"/>
      <c r="EI86" s="297"/>
      <c r="EJ86" s="297"/>
      <c r="EK86" s="297"/>
      <c r="EL86" s="297"/>
      <c r="EM86" s="297"/>
      <c r="EN86" s="297"/>
      <c r="EO86" s="297"/>
      <c r="EP86" s="297"/>
      <c r="EQ86" s="297"/>
      <c r="ER86" s="297"/>
      <c r="ES86" s="297"/>
      <c r="ET86" s="297"/>
      <c r="EU86" s="297"/>
      <c r="EV86" s="297"/>
      <c r="EW86" s="297"/>
      <c r="EX86" s="297"/>
      <c r="EY86" s="297"/>
      <c r="EZ86" s="297"/>
      <c r="FA86" s="297"/>
      <c r="FB86" s="297"/>
      <c r="FC86" s="297"/>
      <c r="FD86" s="297"/>
      <c r="FE86" s="297"/>
      <c r="FF86" s="297"/>
      <c r="FG86" s="297"/>
      <c r="FH86" s="297"/>
      <c r="FI86" s="297"/>
      <c r="FJ86" s="297"/>
      <c r="FK86" s="297"/>
      <c r="FL86" s="297"/>
      <c r="FM86" s="297"/>
      <c r="FN86" s="297"/>
      <c r="FO86" s="297"/>
      <c r="FP86" s="297"/>
      <c r="FQ86" s="297"/>
      <c r="FR86" s="297"/>
      <c r="FS86" s="297"/>
      <c r="FT86" s="297"/>
      <c r="FU86" s="297"/>
      <c r="FV86" s="297"/>
      <c r="FW86" s="297"/>
      <c r="FX86" s="297"/>
      <c r="FY86" s="297"/>
      <c r="FZ86" s="297"/>
      <c r="GA86" s="297"/>
      <c r="GB86" s="297"/>
      <c r="GC86" s="297"/>
      <c r="GD86" s="297"/>
      <c r="GE86" s="297"/>
      <c r="GF86" s="297"/>
      <c r="GG86" s="297"/>
      <c r="GH86" s="297"/>
      <c r="GI86" s="297"/>
      <c r="GJ86" s="297"/>
      <c r="GK86" s="297"/>
      <c r="GL86" s="297"/>
      <c r="GM86" s="297"/>
      <c r="GN86" s="297"/>
      <c r="GO86" s="297"/>
      <c r="GP86" s="297"/>
      <c r="GQ86" s="297"/>
      <c r="GR86" s="297"/>
      <c r="GS86" s="297"/>
      <c r="GT86" s="297"/>
      <c r="GU86" s="297"/>
      <c r="GV86" s="297"/>
      <c r="GW86" s="297"/>
    </row>
    <row r="87" spans="2:205" x14ac:dyDescent="0.25">
      <c r="B87" s="304"/>
      <c r="C87" s="305"/>
      <c r="D87" s="306"/>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297"/>
      <c r="BA87" s="297"/>
      <c r="BB87" s="297"/>
      <c r="BC87" s="297"/>
      <c r="BD87" s="297"/>
      <c r="BE87" s="297"/>
      <c r="BF87" s="297"/>
      <c r="BG87" s="297"/>
      <c r="BH87" s="297"/>
      <c r="BI87" s="297"/>
      <c r="BJ87" s="297"/>
      <c r="BK87" s="297"/>
      <c r="BL87" s="297"/>
      <c r="BM87" s="297"/>
      <c r="BN87" s="297"/>
      <c r="BO87" s="297"/>
      <c r="BP87" s="297"/>
      <c r="BQ87" s="297"/>
      <c r="BR87" s="297"/>
      <c r="BS87" s="297"/>
      <c r="BT87" s="297"/>
      <c r="BU87" s="297"/>
      <c r="BV87" s="297"/>
      <c r="BW87" s="297"/>
      <c r="BX87" s="297"/>
      <c r="BY87" s="297"/>
      <c r="BZ87" s="297"/>
      <c r="CA87" s="297"/>
      <c r="CB87" s="297"/>
      <c r="CC87" s="297"/>
      <c r="CD87" s="297"/>
      <c r="CE87" s="297"/>
      <c r="CF87" s="297"/>
      <c r="CG87" s="297"/>
      <c r="CH87" s="297"/>
      <c r="CI87" s="297"/>
      <c r="CJ87" s="297"/>
      <c r="CK87" s="297"/>
      <c r="CL87" s="297"/>
      <c r="CM87" s="297"/>
      <c r="CN87" s="297"/>
      <c r="CO87" s="297"/>
      <c r="CP87" s="297"/>
      <c r="CQ87" s="297"/>
      <c r="CR87" s="297"/>
      <c r="CS87" s="297"/>
      <c r="CT87" s="297"/>
      <c r="CU87" s="297"/>
      <c r="CV87" s="297"/>
      <c r="CW87" s="297"/>
      <c r="CX87" s="297"/>
      <c r="CY87" s="297"/>
      <c r="CZ87" s="297"/>
      <c r="DA87" s="297"/>
      <c r="DB87" s="297"/>
      <c r="DC87" s="297"/>
      <c r="DD87" s="297"/>
      <c r="DE87" s="297"/>
      <c r="DF87" s="297"/>
      <c r="DG87" s="297"/>
      <c r="DH87" s="297"/>
      <c r="DI87" s="297"/>
      <c r="DJ87" s="297"/>
      <c r="DK87" s="297"/>
      <c r="DL87" s="297"/>
      <c r="DM87" s="297"/>
      <c r="DN87" s="297"/>
      <c r="DO87" s="297"/>
      <c r="DP87" s="297"/>
      <c r="DQ87" s="297"/>
      <c r="DR87" s="297"/>
      <c r="DS87" s="297"/>
      <c r="DT87" s="297"/>
      <c r="DU87" s="297"/>
      <c r="DV87" s="297"/>
      <c r="DW87" s="297"/>
      <c r="DX87" s="297"/>
      <c r="DY87" s="297"/>
      <c r="DZ87" s="297"/>
      <c r="EA87" s="297"/>
      <c r="EB87" s="297"/>
      <c r="EC87" s="297"/>
      <c r="ED87" s="297"/>
      <c r="EE87" s="297"/>
      <c r="EF87" s="297"/>
      <c r="EG87" s="297"/>
      <c r="EH87" s="297"/>
      <c r="EI87" s="297"/>
      <c r="EJ87" s="297"/>
      <c r="EK87" s="297"/>
      <c r="EL87" s="297"/>
      <c r="EM87" s="297"/>
      <c r="EN87" s="297"/>
      <c r="EO87" s="297"/>
      <c r="EP87" s="297"/>
      <c r="EQ87" s="297"/>
      <c r="ER87" s="297"/>
      <c r="ES87" s="297"/>
      <c r="ET87" s="297"/>
      <c r="EU87" s="297"/>
      <c r="EV87" s="297"/>
      <c r="EW87" s="297"/>
      <c r="EX87" s="297"/>
      <c r="EY87" s="297"/>
      <c r="EZ87" s="297"/>
      <c r="FA87" s="297"/>
      <c r="FB87" s="297"/>
      <c r="FC87" s="297"/>
      <c r="FD87" s="297"/>
      <c r="FE87" s="297"/>
      <c r="FF87" s="297"/>
      <c r="FG87" s="297"/>
      <c r="FH87" s="297"/>
      <c r="FI87" s="297"/>
      <c r="FJ87" s="297"/>
      <c r="FK87" s="297"/>
      <c r="FL87" s="297"/>
      <c r="FM87" s="297"/>
      <c r="FN87" s="297"/>
      <c r="FO87" s="297"/>
      <c r="FP87" s="297"/>
      <c r="FQ87" s="297"/>
      <c r="FR87" s="297"/>
      <c r="FS87" s="297"/>
      <c r="FT87" s="297"/>
      <c r="FU87" s="297"/>
      <c r="FV87" s="297"/>
      <c r="FW87" s="297"/>
      <c r="FX87" s="297"/>
      <c r="FY87" s="297"/>
      <c r="FZ87" s="297"/>
      <c r="GA87" s="297"/>
      <c r="GB87" s="297"/>
      <c r="GC87" s="297"/>
      <c r="GD87" s="297"/>
      <c r="GE87" s="297"/>
      <c r="GF87" s="297"/>
      <c r="GG87" s="297"/>
      <c r="GH87" s="297"/>
      <c r="GI87" s="297"/>
      <c r="GJ87" s="297"/>
      <c r="GK87" s="297"/>
      <c r="GL87" s="297"/>
      <c r="GM87" s="297"/>
      <c r="GN87" s="297"/>
      <c r="GO87" s="297"/>
      <c r="GP87" s="297"/>
      <c r="GQ87" s="297"/>
      <c r="GR87" s="297"/>
      <c r="GS87" s="297"/>
      <c r="GT87" s="297"/>
      <c r="GU87" s="297"/>
      <c r="GV87" s="297"/>
      <c r="GW87" s="297"/>
    </row>
    <row r="88" spans="2:205" x14ac:dyDescent="0.25">
      <c r="B88" s="304"/>
      <c r="C88" s="305"/>
      <c r="D88" s="306"/>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97"/>
      <c r="AW88" s="297"/>
      <c r="AX88" s="297"/>
      <c r="AY88" s="297"/>
      <c r="AZ88" s="297"/>
      <c r="BA88" s="297"/>
      <c r="BB88" s="297"/>
      <c r="BC88" s="297"/>
      <c r="BD88" s="297"/>
      <c r="BE88" s="297"/>
      <c r="BF88" s="297"/>
      <c r="BG88" s="297"/>
      <c r="BH88" s="297"/>
      <c r="BI88" s="297"/>
      <c r="BJ88" s="297"/>
      <c r="BK88" s="297"/>
      <c r="BL88" s="297"/>
      <c r="BM88" s="297"/>
      <c r="BN88" s="297"/>
      <c r="BO88" s="297"/>
      <c r="BP88" s="297"/>
      <c r="BQ88" s="297"/>
      <c r="BR88" s="297"/>
      <c r="BS88" s="297"/>
      <c r="BT88" s="297"/>
      <c r="BU88" s="297"/>
      <c r="BV88" s="297"/>
      <c r="BW88" s="297"/>
      <c r="BX88" s="297"/>
      <c r="BY88" s="297"/>
      <c r="BZ88" s="297"/>
      <c r="CA88" s="297"/>
      <c r="CB88" s="297"/>
      <c r="CC88" s="297"/>
      <c r="CD88" s="297"/>
      <c r="CE88" s="297"/>
      <c r="CF88" s="297"/>
      <c r="CG88" s="297"/>
      <c r="CH88" s="297"/>
      <c r="CI88" s="297"/>
      <c r="CJ88" s="297"/>
      <c r="CK88" s="297"/>
      <c r="CL88" s="297"/>
      <c r="CM88" s="297"/>
      <c r="CN88" s="297"/>
      <c r="CO88" s="297"/>
      <c r="CP88" s="297"/>
      <c r="CQ88" s="297"/>
      <c r="CR88" s="297"/>
      <c r="CS88" s="297"/>
      <c r="CT88" s="297"/>
      <c r="CU88" s="297"/>
      <c r="CV88" s="297"/>
      <c r="CW88" s="297"/>
      <c r="CX88" s="297"/>
      <c r="CY88" s="297"/>
      <c r="CZ88" s="297"/>
      <c r="DA88" s="297"/>
      <c r="DB88" s="297"/>
      <c r="DC88" s="297"/>
      <c r="DD88" s="297"/>
      <c r="DE88" s="297"/>
      <c r="DF88" s="297"/>
      <c r="DG88" s="297"/>
      <c r="DH88" s="297"/>
      <c r="DI88" s="297"/>
      <c r="DJ88" s="297"/>
      <c r="DK88" s="297"/>
      <c r="DL88" s="297"/>
      <c r="DM88" s="297"/>
      <c r="DN88" s="297"/>
      <c r="DO88" s="297"/>
      <c r="DP88" s="297"/>
      <c r="DQ88" s="297"/>
      <c r="DR88" s="297"/>
      <c r="DS88" s="297"/>
      <c r="DT88" s="297"/>
      <c r="DU88" s="297"/>
      <c r="DV88" s="297"/>
      <c r="DW88" s="297"/>
      <c r="DX88" s="297"/>
      <c r="DY88" s="297"/>
      <c r="DZ88" s="297"/>
      <c r="EA88" s="297"/>
      <c r="EB88" s="297"/>
      <c r="EC88" s="297"/>
      <c r="ED88" s="297"/>
      <c r="EE88" s="297"/>
      <c r="EF88" s="297"/>
      <c r="EG88" s="297"/>
      <c r="EH88" s="297"/>
      <c r="EI88" s="297"/>
      <c r="EJ88" s="297"/>
      <c r="EK88" s="297"/>
      <c r="EL88" s="297"/>
      <c r="EM88" s="297"/>
      <c r="EN88" s="297"/>
      <c r="EO88" s="297"/>
      <c r="EP88" s="297"/>
      <c r="EQ88" s="297"/>
      <c r="ER88" s="297"/>
      <c r="ES88" s="297"/>
      <c r="ET88" s="297"/>
      <c r="EU88" s="297"/>
      <c r="EV88" s="297"/>
      <c r="EW88" s="297"/>
      <c r="EX88" s="297"/>
      <c r="EY88" s="297"/>
      <c r="EZ88" s="297"/>
      <c r="FA88" s="297"/>
      <c r="FB88" s="297"/>
      <c r="FC88" s="297"/>
      <c r="FD88" s="297"/>
      <c r="FE88" s="297"/>
      <c r="FF88" s="297"/>
      <c r="FG88" s="297"/>
      <c r="FH88" s="297"/>
      <c r="FI88" s="297"/>
      <c r="FJ88" s="297"/>
      <c r="FK88" s="297"/>
      <c r="FL88" s="297"/>
      <c r="FM88" s="297"/>
      <c r="FN88" s="297"/>
      <c r="FO88" s="297"/>
      <c r="FP88" s="297"/>
      <c r="FQ88" s="297"/>
      <c r="FR88" s="297"/>
      <c r="FS88" s="297"/>
      <c r="FT88" s="297"/>
      <c r="FU88" s="297"/>
      <c r="FV88" s="297"/>
      <c r="FW88" s="297"/>
      <c r="FX88" s="297"/>
      <c r="FY88" s="297"/>
      <c r="FZ88" s="297"/>
      <c r="GA88" s="297"/>
      <c r="GB88" s="297"/>
      <c r="GC88" s="297"/>
      <c r="GD88" s="297"/>
      <c r="GE88" s="297"/>
      <c r="GF88" s="297"/>
      <c r="GG88" s="297"/>
      <c r="GH88" s="297"/>
      <c r="GI88" s="297"/>
      <c r="GJ88" s="297"/>
      <c r="GK88" s="297"/>
      <c r="GL88" s="297"/>
      <c r="GM88" s="297"/>
      <c r="GN88" s="297"/>
      <c r="GO88" s="297"/>
      <c r="GP88" s="297"/>
      <c r="GQ88" s="297"/>
      <c r="GR88" s="297"/>
      <c r="GS88" s="297"/>
      <c r="GT88" s="297"/>
      <c r="GU88" s="297"/>
      <c r="GV88" s="297"/>
      <c r="GW88" s="297"/>
    </row>
    <row r="89" spans="2:205" x14ac:dyDescent="0.25">
      <c r="B89" s="304"/>
      <c r="C89" s="305"/>
      <c r="D89" s="306"/>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297"/>
      <c r="BZ89" s="297"/>
      <c r="CA89" s="297"/>
      <c r="CB89" s="297"/>
      <c r="CC89" s="297"/>
      <c r="CD89" s="297"/>
      <c r="CE89" s="297"/>
      <c r="CF89" s="297"/>
      <c r="CG89" s="297"/>
      <c r="CH89" s="297"/>
      <c r="CI89" s="297"/>
      <c r="CJ89" s="297"/>
      <c r="CK89" s="297"/>
      <c r="CL89" s="297"/>
      <c r="CM89" s="297"/>
      <c r="CN89" s="297"/>
      <c r="CO89" s="297"/>
      <c r="CP89" s="297"/>
      <c r="CQ89" s="297"/>
      <c r="CR89" s="297"/>
      <c r="CS89" s="297"/>
      <c r="CT89" s="297"/>
      <c r="CU89" s="297"/>
      <c r="CV89" s="297"/>
      <c r="CW89" s="297"/>
      <c r="CX89" s="297"/>
      <c r="CY89" s="297"/>
      <c r="CZ89" s="297"/>
      <c r="DA89" s="297"/>
      <c r="DB89" s="297"/>
      <c r="DC89" s="297"/>
      <c r="DD89" s="297"/>
      <c r="DE89" s="297"/>
      <c r="DF89" s="297"/>
      <c r="DG89" s="297"/>
      <c r="DH89" s="297"/>
      <c r="DI89" s="297"/>
      <c r="DJ89" s="297"/>
      <c r="DK89" s="297"/>
      <c r="DL89" s="297"/>
      <c r="DM89" s="297"/>
      <c r="DN89" s="297"/>
      <c r="DO89" s="297"/>
      <c r="DP89" s="297"/>
      <c r="DQ89" s="297"/>
      <c r="DR89" s="297"/>
      <c r="DS89" s="297"/>
      <c r="DT89" s="297"/>
      <c r="DU89" s="297"/>
      <c r="DV89" s="297"/>
      <c r="DW89" s="297"/>
      <c r="DX89" s="297"/>
      <c r="DY89" s="297"/>
      <c r="DZ89" s="297"/>
      <c r="EA89" s="297"/>
      <c r="EB89" s="297"/>
      <c r="EC89" s="297"/>
      <c r="ED89" s="297"/>
      <c r="EE89" s="297"/>
      <c r="EF89" s="297"/>
      <c r="EG89" s="297"/>
      <c r="EH89" s="297"/>
      <c r="EI89" s="297"/>
      <c r="EJ89" s="297"/>
      <c r="EK89" s="297"/>
      <c r="EL89" s="297"/>
      <c r="EM89" s="297"/>
      <c r="EN89" s="297"/>
      <c r="EO89" s="297"/>
      <c r="EP89" s="297"/>
      <c r="EQ89" s="297"/>
      <c r="ER89" s="297"/>
      <c r="ES89" s="297"/>
      <c r="ET89" s="297"/>
      <c r="EU89" s="297"/>
      <c r="EV89" s="297"/>
      <c r="EW89" s="297"/>
      <c r="EX89" s="297"/>
      <c r="EY89" s="297"/>
      <c r="EZ89" s="297"/>
      <c r="FA89" s="297"/>
      <c r="FB89" s="297"/>
      <c r="FC89" s="297"/>
      <c r="FD89" s="297"/>
      <c r="FE89" s="297"/>
      <c r="FF89" s="297"/>
      <c r="FG89" s="297"/>
      <c r="FH89" s="297"/>
      <c r="FI89" s="297"/>
      <c r="FJ89" s="297"/>
      <c r="FK89" s="297"/>
      <c r="FL89" s="297"/>
      <c r="FM89" s="297"/>
      <c r="FN89" s="297"/>
      <c r="FO89" s="297"/>
      <c r="FP89" s="297"/>
      <c r="FQ89" s="297"/>
      <c r="FR89" s="297"/>
      <c r="FS89" s="297"/>
      <c r="FT89" s="297"/>
      <c r="FU89" s="297"/>
      <c r="FV89" s="297"/>
      <c r="FW89" s="297"/>
      <c r="FX89" s="297"/>
      <c r="FY89" s="297"/>
      <c r="FZ89" s="297"/>
      <c r="GA89" s="297"/>
      <c r="GB89" s="297"/>
      <c r="GC89" s="297"/>
      <c r="GD89" s="297"/>
      <c r="GE89" s="297"/>
      <c r="GF89" s="297"/>
      <c r="GG89" s="297"/>
      <c r="GH89" s="297"/>
      <c r="GI89" s="297"/>
      <c r="GJ89" s="297"/>
      <c r="GK89" s="297"/>
      <c r="GL89" s="297"/>
      <c r="GM89" s="297"/>
      <c r="GN89" s="297"/>
      <c r="GO89" s="297"/>
      <c r="GP89" s="297"/>
      <c r="GQ89" s="297"/>
      <c r="GR89" s="297"/>
      <c r="GS89" s="297"/>
      <c r="GT89" s="297"/>
      <c r="GU89" s="297"/>
      <c r="GV89" s="297"/>
      <c r="GW89" s="297"/>
    </row>
    <row r="90" spans="2:205" x14ac:dyDescent="0.25">
      <c r="B90" s="304"/>
      <c r="C90" s="305"/>
      <c r="D90" s="306"/>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7"/>
      <c r="AU90" s="297"/>
      <c r="AV90" s="297"/>
      <c r="AW90" s="297"/>
      <c r="AX90" s="297"/>
      <c r="AY90" s="297"/>
      <c r="AZ90" s="297"/>
      <c r="BA90" s="297"/>
      <c r="BB90" s="297"/>
      <c r="BC90" s="297"/>
      <c r="BD90" s="297"/>
      <c r="BE90" s="297"/>
      <c r="BF90" s="297"/>
      <c r="BG90" s="297"/>
      <c r="BH90" s="297"/>
      <c r="BI90" s="297"/>
      <c r="BJ90" s="297"/>
      <c r="BK90" s="297"/>
      <c r="BL90" s="297"/>
      <c r="BM90" s="297"/>
      <c r="BN90" s="297"/>
      <c r="BO90" s="297"/>
      <c r="BP90" s="297"/>
      <c r="BQ90" s="297"/>
      <c r="BR90" s="297"/>
      <c r="BS90" s="297"/>
      <c r="BT90" s="297"/>
      <c r="BU90" s="297"/>
      <c r="BV90" s="297"/>
      <c r="BW90" s="297"/>
      <c r="BX90" s="297"/>
      <c r="BY90" s="297"/>
      <c r="BZ90" s="297"/>
      <c r="CA90" s="297"/>
      <c r="CB90" s="297"/>
      <c r="CC90" s="297"/>
      <c r="CD90" s="297"/>
      <c r="CE90" s="297"/>
      <c r="CF90" s="297"/>
      <c r="CG90" s="297"/>
      <c r="CH90" s="297"/>
      <c r="CI90" s="297"/>
      <c r="CJ90" s="297"/>
      <c r="CK90" s="297"/>
      <c r="CL90" s="297"/>
      <c r="CM90" s="297"/>
      <c r="CN90" s="297"/>
      <c r="CO90" s="297"/>
      <c r="CP90" s="297"/>
      <c r="CQ90" s="297"/>
      <c r="CR90" s="297"/>
      <c r="CS90" s="297"/>
      <c r="CT90" s="297"/>
      <c r="CU90" s="297"/>
      <c r="CV90" s="297"/>
      <c r="CW90" s="297"/>
      <c r="CX90" s="297"/>
      <c r="CY90" s="297"/>
      <c r="CZ90" s="297"/>
      <c r="DA90" s="297"/>
      <c r="DB90" s="297"/>
      <c r="DC90" s="297"/>
      <c r="DD90" s="297"/>
      <c r="DE90" s="297"/>
      <c r="DF90" s="297"/>
      <c r="DG90" s="297"/>
      <c r="DH90" s="297"/>
      <c r="DI90" s="297"/>
      <c r="DJ90" s="297"/>
      <c r="DK90" s="297"/>
      <c r="DL90" s="297"/>
      <c r="DM90" s="297"/>
      <c r="DN90" s="297"/>
      <c r="DO90" s="297"/>
      <c r="DP90" s="297"/>
      <c r="DQ90" s="297"/>
      <c r="DR90" s="297"/>
      <c r="DS90" s="297"/>
      <c r="DT90" s="297"/>
      <c r="DU90" s="297"/>
      <c r="DV90" s="297"/>
      <c r="DW90" s="297"/>
      <c r="DX90" s="297"/>
      <c r="DY90" s="297"/>
      <c r="DZ90" s="297"/>
      <c r="EA90" s="297"/>
      <c r="EB90" s="297"/>
      <c r="EC90" s="297"/>
      <c r="ED90" s="297"/>
      <c r="EE90" s="297"/>
      <c r="EF90" s="297"/>
      <c r="EG90" s="297"/>
      <c r="EH90" s="297"/>
      <c r="EI90" s="297"/>
      <c r="EJ90" s="297"/>
      <c r="EK90" s="297"/>
      <c r="EL90" s="297"/>
      <c r="EM90" s="297"/>
      <c r="EN90" s="297"/>
      <c r="EO90" s="297"/>
      <c r="EP90" s="297"/>
      <c r="EQ90" s="297"/>
      <c r="ER90" s="297"/>
      <c r="ES90" s="297"/>
      <c r="ET90" s="297"/>
      <c r="EU90" s="297"/>
      <c r="EV90" s="297"/>
      <c r="EW90" s="297"/>
      <c r="EX90" s="297"/>
      <c r="EY90" s="297"/>
      <c r="EZ90" s="297"/>
      <c r="FA90" s="297"/>
      <c r="FB90" s="297"/>
      <c r="FC90" s="297"/>
      <c r="FD90" s="297"/>
      <c r="FE90" s="297"/>
      <c r="FF90" s="297"/>
      <c r="FG90" s="297"/>
      <c r="FH90" s="297"/>
      <c r="FI90" s="297"/>
      <c r="FJ90" s="297"/>
      <c r="FK90" s="297"/>
      <c r="FL90" s="297"/>
      <c r="FM90" s="297"/>
      <c r="FN90" s="297"/>
      <c r="FO90" s="297"/>
      <c r="FP90" s="297"/>
      <c r="FQ90" s="297"/>
      <c r="FR90" s="297"/>
      <c r="FS90" s="297"/>
      <c r="FT90" s="297"/>
      <c r="FU90" s="297"/>
      <c r="FV90" s="297"/>
      <c r="FW90" s="297"/>
      <c r="FX90" s="297"/>
      <c r="FY90" s="297"/>
      <c r="FZ90" s="297"/>
      <c r="GA90" s="297"/>
      <c r="GB90" s="297"/>
      <c r="GC90" s="297"/>
      <c r="GD90" s="297"/>
      <c r="GE90" s="297"/>
      <c r="GF90" s="297"/>
      <c r="GG90" s="297"/>
      <c r="GH90" s="297"/>
      <c r="GI90" s="297"/>
      <c r="GJ90" s="297"/>
      <c r="GK90" s="297"/>
      <c r="GL90" s="297"/>
      <c r="GM90" s="297"/>
      <c r="GN90" s="297"/>
      <c r="GO90" s="297"/>
      <c r="GP90" s="297"/>
      <c r="GQ90" s="297"/>
      <c r="GR90" s="297"/>
      <c r="GS90" s="297"/>
      <c r="GT90" s="297"/>
      <c r="GU90" s="297"/>
      <c r="GV90" s="297"/>
      <c r="GW90" s="297"/>
    </row>
    <row r="91" spans="2:205" x14ac:dyDescent="0.25">
      <c r="B91" s="304"/>
      <c r="C91" s="305"/>
      <c r="D91" s="306"/>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7"/>
      <c r="AU91" s="297"/>
      <c r="AV91" s="297"/>
      <c r="AW91" s="297"/>
      <c r="AX91" s="297"/>
      <c r="AY91" s="297"/>
      <c r="AZ91" s="297"/>
      <c r="BA91" s="297"/>
      <c r="BB91" s="297"/>
      <c r="BC91" s="297"/>
      <c r="BD91" s="297"/>
      <c r="BE91" s="297"/>
      <c r="BF91" s="297"/>
      <c r="BG91" s="297"/>
      <c r="BH91" s="297"/>
      <c r="BI91" s="297"/>
      <c r="BJ91" s="297"/>
      <c r="BK91" s="297"/>
      <c r="BL91" s="297"/>
      <c r="BM91" s="297"/>
      <c r="BN91" s="297"/>
      <c r="BO91" s="297"/>
      <c r="BP91" s="297"/>
      <c r="BQ91" s="297"/>
      <c r="BR91" s="297"/>
      <c r="BS91" s="297"/>
      <c r="BT91" s="297"/>
      <c r="BU91" s="297"/>
      <c r="BV91" s="297"/>
      <c r="BW91" s="297"/>
      <c r="BX91" s="297"/>
      <c r="BY91" s="297"/>
      <c r="BZ91" s="297"/>
      <c r="CA91" s="297"/>
      <c r="CB91" s="297"/>
      <c r="CC91" s="297"/>
      <c r="CD91" s="297"/>
      <c r="CE91" s="297"/>
      <c r="CF91" s="297"/>
      <c r="CG91" s="297"/>
      <c r="CH91" s="297"/>
      <c r="CI91" s="297"/>
      <c r="CJ91" s="297"/>
      <c r="CK91" s="297"/>
      <c r="CL91" s="297"/>
      <c r="CM91" s="297"/>
      <c r="CN91" s="297"/>
      <c r="CO91" s="297"/>
      <c r="CP91" s="297"/>
      <c r="CQ91" s="297"/>
      <c r="CR91" s="297"/>
      <c r="CS91" s="297"/>
      <c r="CT91" s="297"/>
      <c r="CU91" s="297"/>
      <c r="CV91" s="297"/>
      <c r="CW91" s="297"/>
      <c r="CX91" s="297"/>
      <c r="CY91" s="297"/>
      <c r="CZ91" s="297"/>
      <c r="DA91" s="297"/>
      <c r="DB91" s="297"/>
      <c r="DC91" s="297"/>
      <c r="DD91" s="297"/>
      <c r="DE91" s="297"/>
      <c r="DF91" s="297"/>
      <c r="DG91" s="297"/>
      <c r="DH91" s="297"/>
      <c r="DI91" s="297"/>
      <c r="DJ91" s="297"/>
      <c r="DK91" s="297"/>
      <c r="DL91" s="297"/>
      <c r="DM91" s="297"/>
      <c r="DN91" s="297"/>
      <c r="DO91" s="297"/>
      <c r="DP91" s="297"/>
      <c r="DQ91" s="297"/>
      <c r="DR91" s="297"/>
      <c r="DS91" s="297"/>
      <c r="DT91" s="297"/>
      <c r="DU91" s="297"/>
      <c r="DV91" s="297"/>
      <c r="DW91" s="297"/>
      <c r="DX91" s="297"/>
      <c r="DY91" s="297"/>
      <c r="DZ91" s="297"/>
      <c r="EA91" s="297"/>
      <c r="EB91" s="297"/>
      <c r="EC91" s="297"/>
      <c r="ED91" s="297"/>
      <c r="EE91" s="297"/>
      <c r="EF91" s="297"/>
      <c r="EG91" s="297"/>
      <c r="EH91" s="297"/>
      <c r="EI91" s="297"/>
      <c r="EJ91" s="297"/>
      <c r="EK91" s="297"/>
      <c r="EL91" s="297"/>
      <c r="EM91" s="297"/>
      <c r="EN91" s="297"/>
      <c r="EO91" s="297"/>
      <c r="EP91" s="297"/>
      <c r="EQ91" s="297"/>
      <c r="ER91" s="297"/>
      <c r="ES91" s="297"/>
      <c r="ET91" s="297"/>
      <c r="EU91" s="297"/>
      <c r="EV91" s="297"/>
      <c r="EW91" s="297"/>
      <c r="EX91" s="297"/>
      <c r="EY91" s="297"/>
      <c r="EZ91" s="297"/>
      <c r="FA91" s="297"/>
      <c r="FB91" s="297"/>
      <c r="FC91" s="297"/>
      <c r="FD91" s="297"/>
      <c r="FE91" s="297"/>
      <c r="FF91" s="297"/>
      <c r="FG91" s="297"/>
      <c r="FH91" s="297"/>
      <c r="FI91" s="297"/>
      <c r="FJ91" s="297"/>
      <c r="FK91" s="297"/>
      <c r="FL91" s="297"/>
      <c r="FM91" s="297"/>
      <c r="FN91" s="297"/>
      <c r="FO91" s="297"/>
      <c r="FP91" s="297"/>
      <c r="FQ91" s="297"/>
      <c r="FR91" s="297"/>
      <c r="FS91" s="297"/>
      <c r="FT91" s="297"/>
      <c r="FU91" s="297"/>
      <c r="FV91" s="297"/>
      <c r="FW91" s="297"/>
      <c r="FX91" s="297"/>
      <c r="FY91" s="297"/>
      <c r="FZ91" s="297"/>
      <c r="GA91" s="297"/>
      <c r="GB91" s="297"/>
      <c r="GC91" s="297"/>
      <c r="GD91" s="297"/>
      <c r="GE91" s="297"/>
      <c r="GF91" s="297"/>
      <c r="GG91" s="297"/>
      <c r="GH91" s="297"/>
      <c r="GI91" s="297"/>
      <c r="GJ91" s="297"/>
      <c r="GK91" s="297"/>
      <c r="GL91" s="297"/>
      <c r="GM91" s="297"/>
      <c r="GN91" s="297"/>
      <c r="GO91" s="297"/>
      <c r="GP91" s="297"/>
      <c r="GQ91" s="297"/>
      <c r="GR91" s="297"/>
      <c r="GS91" s="297"/>
      <c r="GT91" s="297"/>
      <c r="GU91" s="297"/>
      <c r="GV91" s="297"/>
      <c r="GW91" s="297"/>
    </row>
    <row r="92" spans="2:205" x14ac:dyDescent="0.25">
      <c r="B92" s="304"/>
      <c r="C92" s="305"/>
      <c r="D92" s="306"/>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c r="BT92" s="297"/>
      <c r="BU92" s="297"/>
      <c r="BV92" s="297"/>
      <c r="BW92" s="297"/>
      <c r="BX92" s="297"/>
      <c r="BY92" s="297"/>
      <c r="BZ92" s="297"/>
      <c r="CA92" s="297"/>
      <c r="CB92" s="297"/>
      <c r="CC92" s="297"/>
      <c r="CD92" s="297"/>
      <c r="CE92" s="297"/>
      <c r="CF92" s="297"/>
      <c r="CG92" s="297"/>
      <c r="CH92" s="297"/>
      <c r="CI92" s="297"/>
      <c r="CJ92" s="297"/>
      <c r="CK92" s="297"/>
      <c r="CL92" s="297"/>
      <c r="CM92" s="297"/>
      <c r="CN92" s="297"/>
      <c r="CO92" s="297"/>
      <c r="CP92" s="297"/>
      <c r="CQ92" s="297"/>
      <c r="CR92" s="297"/>
      <c r="CS92" s="297"/>
      <c r="CT92" s="297"/>
      <c r="CU92" s="297"/>
      <c r="CV92" s="297"/>
      <c r="CW92" s="297"/>
      <c r="CX92" s="297"/>
      <c r="CY92" s="297"/>
      <c r="CZ92" s="297"/>
      <c r="DA92" s="297"/>
      <c r="DB92" s="297"/>
      <c r="DC92" s="297"/>
      <c r="DD92" s="297"/>
      <c r="DE92" s="297"/>
      <c r="DF92" s="297"/>
      <c r="DG92" s="297"/>
      <c r="DH92" s="297"/>
      <c r="DI92" s="297"/>
      <c r="DJ92" s="297"/>
      <c r="DK92" s="297"/>
      <c r="DL92" s="297"/>
      <c r="DM92" s="297"/>
      <c r="DN92" s="297"/>
      <c r="DO92" s="297"/>
      <c r="DP92" s="297"/>
      <c r="DQ92" s="297"/>
      <c r="DR92" s="297"/>
      <c r="DS92" s="297"/>
      <c r="DT92" s="297"/>
      <c r="DU92" s="297"/>
      <c r="DV92" s="297"/>
      <c r="DW92" s="297"/>
      <c r="DX92" s="297"/>
      <c r="DY92" s="297"/>
      <c r="DZ92" s="297"/>
      <c r="EA92" s="297"/>
      <c r="EB92" s="297"/>
      <c r="EC92" s="297"/>
      <c r="ED92" s="297"/>
      <c r="EE92" s="297"/>
      <c r="EF92" s="297"/>
      <c r="EG92" s="297"/>
      <c r="EH92" s="297"/>
      <c r="EI92" s="297"/>
      <c r="EJ92" s="297"/>
      <c r="EK92" s="297"/>
      <c r="EL92" s="297"/>
      <c r="EM92" s="297"/>
      <c r="EN92" s="297"/>
      <c r="EO92" s="297"/>
      <c r="EP92" s="297"/>
      <c r="EQ92" s="297"/>
      <c r="ER92" s="297"/>
      <c r="ES92" s="297"/>
      <c r="ET92" s="297"/>
      <c r="EU92" s="297"/>
      <c r="EV92" s="297"/>
      <c r="EW92" s="297"/>
      <c r="EX92" s="297"/>
      <c r="EY92" s="297"/>
      <c r="EZ92" s="297"/>
      <c r="FA92" s="297"/>
      <c r="FB92" s="297"/>
      <c r="FC92" s="297"/>
      <c r="FD92" s="297"/>
      <c r="FE92" s="297"/>
      <c r="FF92" s="297"/>
      <c r="FG92" s="297"/>
      <c r="FH92" s="297"/>
      <c r="FI92" s="297"/>
      <c r="FJ92" s="297"/>
      <c r="FK92" s="297"/>
      <c r="FL92" s="297"/>
      <c r="FM92" s="297"/>
      <c r="FN92" s="297"/>
      <c r="FO92" s="297"/>
      <c r="FP92" s="297"/>
      <c r="FQ92" s="297"/>
      <c r="FR92" s="297"/>
      <c r="FS92" s="297"/>
      <c r="FT92" s="297"/>
      <c r="FU92" s="297"/>
      <c r="FV92" s="297"/>
      <c r="FW92" s="297"/>
      <c r="FX92" s="297"/>
      <c r="FY92" s="297"/>
      <c r="FZ92" s="297"/>
      <c r="GA92" s="297"/>
      <c r="GB92" s="297"/>
      <c r="GC92" s="297"/>
      <c r="GD92" s="297"/>
      <c r="GE92" s="297"/>
      <c r="GF92" s="297"/>
      <c r="GG92" s="297"/>
      <c r="GH92" s="297"/>
      <c r="GI92" s="297"/>
      <c r="GJ92" s="297"/>
      <c r="GK92" s="297"/>
      <c r="GL92" s="297"/>
      <c r="GM92" s="297"/>
      <c r="GN92" s="297"/>
      <c r="GO92" s="297"/>
      <c r="GP92" s="297"/>
      <c r="GQ92" s="297"/>
      <c r="GR92" s="297"/>
      <c r="GS92" s="297"/>
      <c r="GT92" s="297"/>
      <c r="GU92" s="297"/>
      <c r="GV92" s="297"/>
      <c r="GW92" s="297"/>
    </row>
    <row r="93" spans="2:205" x14ac:dyDescent="0.25">
      <c r="B93" s="304"/>
      <c r="C93" s="305"/>
      <c r="D93" s="306"/>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7"/>
      <c r="AU93" s="297"/>
      <c r="AV93" s="297"/>
      <c r="AW93" s="297"/>
      <c r="AX93" s="297"/>
      <c r="AY93" s="297"/>
      <c r="AZ93" s="297"/>
      <c r="BA93" s="297"/>
      <c r="BB93" s="297"/>
      <c r="BC93" s="297"/>
      <c r="BD93" s="297"/>
      <c r="BE93" s="297"/>
      <c r="BF93" s="297"/>
      <c r="BG93" s="297"/>
      <c r="BH93" s="297"/>
      <c r="BI93" s="297"/>
      <c r="BJ93" s="297"/>
      <c r="BK93" s="297"/>
      <c r="BL93" s="297"/>
      <c r="BM93" s="297"/>
      <c r="BN93" s="297"/>
      <c r="BO93" s="297"/>
      <c r="BP93" s="297"/>
      <c r="BQ93" s="297"/>
      <c r="BR93" s="297"/>
      <c r="BS93" s="297"/>
      <c r="BT93" s="297"/>
      <c r="BU93" s="297"/>
      <c r="BV93" s="297"/>
      <c r="BW93" s="297"/>
      <c r="BX93" s="297"/>
      <c r="BY93" s="297"/>
      <c r="BZ93" s="297"/>
      <c r="CA93" s="297"/>
      <c r="CB93" s="297"/>
      <c r="CC93" s="297"/>
      <c r="CD93" s="297"/>
      <c r="CE93" s="297"/>
      <c r="CF93" s="297"/>
      <c r="CG93" s="297"/>
      <c r="CH93" s="297"/>
      <c r="CI93" s="297"/>
      <c r="CJ93" s="297"/>
      <c r="CK93" s="297"/>
      <c r="CL93" s="297"/>
      <c r="CM93" s="297"/>
      <c r="CN93" s="297"/>
      <c r="CO93" s="297"/>
      <c r="CP93" s="297"/>
      <c r="CQ93" s="297"/>
      <c r="CR93" s="297"/>
      <c r="CS93" s="297"/>
      <c r="CT93" s="297"/>
      <c r="CU93" s="297"/>
      <c r="CV93" s="297"/>
      <c r="CW93" s="297"/>
      <c r="CX93" s="297"/>
      <c r="CY93" s="297"/>
      <c r="CZ93" s="297"/>
      <c r="DA93" s="297"/>
      <c r="DB93" s="297"/>
      <c r="DC93" s="297"/>
      <c r="DD93" s="297"/>
      <c r="DE93" s="297"/>
      <c r="DF93" s="297"/>
      <c r="DG93" s="297"/>
      <c r="DH93" s="297"/>
      <c r="DI93" s="297"/>
      <c r="DJ93" s="297"/>
      <c r="DK93" s="297"/>
      <c r="DL93" s="297"/>
      <c r="DM93" s="297"/>
      <c r="DN93" s="297"/>
      <c r="DO93" s="297"/>
      <c r="DP93" s="297"/>
      <c r="DQ93" s="297"/>
      <c r="DR93" s="297"/>
      <c r="DS93" s="297"/>
      <c r="DT93" s="297"/>
      <c r="DU93" s="297"/>
      <c r="DV93" s="297"/>
      <c r="DW93" s="297"/>
      <c r="DX93" s="297"/>
      <c r="DY93" s="297"/>
      <c r="DZ93" s="297"/>
      <c r="EA93" s="297"/>
      <c r="EB93" s="297"/>
      <c r="EC93" s="297"/>
      <c r="ED93" s="297"/>
      <c r="EE93" s="297"/>
      <c r="EF93" s="297"/>
      <c r="EG93" s="297"/>
      <c r="EH93" s="297"/>
      <c r="EI93" s="297"/>
      <c r="EJ93" s="297"/>
      <c r="EK93" s="297"/>
      <c r="EL93" s="297"/>
      <c r="EM93" s="297"/>
      <c r="EN93" s="297"/>
      <c r="EO93" s="297"/>
      <c r="EP93" s="297"/>
      <c r="EQ93" s="297"/>
      <c r="ER93" s="297"/>
      <c r="ES93" s="297"/>
      <c r="ET93" s="297"/>
      <c r="EU93" s="297"/>
      <c r="EV93" s="297"/>
      <c r="EW93" s="297"/>
      <c r="EX93" s="297"/>
      <c r="EY93" s="297"/>
      <c r="EZ93" s="297"/>
      <c r="FA93" s="297"/>
      <c r="FB93" s="297"/>
      <c r="FC93" s="297"/>
      <c r="FD93" s="297"/>
      <c r="FE93" s="297"/>
      <c r="FF93" s="297"/>
      <c r="FG93" s="297"/>
      <c r="FH93" s="297"/>
      <c r="FI93" s="297"/>
      <c r="FJ93" s="297"/>
      <c r="FK93" s="297"/>
      <c r="FL93" s="297"/>
      <c r="FM93" s="297"/>
      <c r="FN93" s="297"/>
      <c r="FO93" s="297"/>
      <c r="FP93" s="297"/>
      <c r="FQ93" s="297"/>
      <c r="FR93" s="297"/>
      <c r="FS93" s="297"/>
      <c r="FT93" s="297"/>
      <c r="FU93" s="297"/>
      <c r="FV93" s="297"/>
      <c r="FW93" s="297"/>
      <c r="FX93" s="297"/>
      <c r="FY93" s="297"/>
      <c r="FZ93" s="297"/>
      <c r="GA93" s="297"/>
      <c r="GB93" s="297"/>
      <c r="GC93" s="297"/>
      <c r="GD93" s="297"/>
      <c r="GE93" s="297"/>
      <c r="GF93" s="297"/>
      <c r="GG93" s="297"/>
      <c r="GH93" s="297"/>
      <c r="GI93" s="297"/>
      <c r="GJ93" s="297"/>
      <c r="GK93" s="297"/>
      <c r="GL93" s="297"/>
      <c r="GM93" s="297"/>
      <c r="GN93" s="297"/>
      <c r="GO93" s="297"/>
      <c r="GP93" s="297"/>
      <c r="GQ93" s="297"/>
      <c r="GR93" s="297"/>
      <c r="GS93" s="297"/>
      <c r="GT93" s="297"/>
      <c r="GU93" s="297"/>
      <c r="GV93" s="297"/>
      <c r="GW93" s="297"/>
    </row>
    <row r="94" spans="2:205" x14ac:dyDescent="0.25">
      <c r="B94" s="304"/>
      <c r="C94" s="305"/>
      <c r="D94" s="306"/>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c r="AT94" s="297"/>
      <c r="AU94" s="297"/>
      <c r="AV94" s="297"/>
      <c r="AW94" s="297"/>
      <c r="AX94" s="297"/>
      <c r="AY94" s="297"/>
      <c r="AZ94" s="297"/>
      <c r="BA94" s="297"/>
      <c r="BB94" s="297"/>
      <c r="BC94" s="297"/>
      <c r="BD94" s="297"/>
      <c r="BE94" s="297"/>
      <c r="BF94" s="297"/>
      <c r="BG94" s="297"/>
      <c r="BH94" s="297"/>
      <c r="BI94" s="297"/>
      <c r="BJ94" s="297"/>
      <c r="BK94" s="297"/>
      <c r="BL94" s="297"/>
      <c r="BM94" s="297"/>
      <c r="BN94" s="297"/>
      <c r="BO94" s="297"/>
      <c r="BP94" s="297"/>
      <c r="BQ94" s="297"/>
      <c r="BR94" s="297"/>
      <c r="BS94" s="297"/>
      <c r="BT94" s="297"/>
      <c r="BU94" s="297"/>
      <c r="BV94" s="297"/>
      <c r="BW94" s="297"/>
      <c r="BX94" s="297"/>
      <c r="BY94" s="297"/>
      <c r="BZ94" s="297"/>
      <c r="CA94" s="297"/>
      <c r="CB94" s="297"/>
      <c r="CC94" s="297"/>
      <c r="CD94" s="297"/>
      <c r="CE94" s="297"/>
      <c r="CF94" s="297"/>
      <c r="CG94" s="297"/>
      <c r="CH94" s="297"/>
      <c r="CI94" s="297"/>
      <c r="CJ94" s="297"/>
      <c r="CK94" s="297"/>
      <c r="CL94" s="297"/>
      <c r="CM94" s="297"/>
      <c r="CN94" s="297"/>
      <c r="CO94" s="297"/>
      <c r="CP94" s="297"/>
      <c r="CQ94" s="297"/>
      <c r="CR94" s="297"/>
      <c r="CS94" s="297"/>
      <c r="CT94" s="297"/>
      <c r="CU94" s="297"/>
      <c r="CV94" s="297"/>
      <c r="CW94" s="297"/>
      <c r="CX94" s="297"/>
      <c r="CY94" s="297"/>
      <c r="CZ94" s="297"/>
      <c r="DA94" s="297"/>
      <c r="DB94" s="297"/>
      <c r="DC94" s="297"/>
      <c r="DD94" s="297"/>
      <c r="DE94" s="297"/>
      <c r="DF94" s="297"/>
      <c r="DG94" s="297"/>
      <c r="DH94" s="297"/>
      <c r="DI94" s="297"/>
      <c r="DJ94" s="297"/>
      <c r="DK94" s="297"/>
      <c r="DL94" s="297"/>
      <c r="DM94" s="297"/>
      <c r="DN94" s="297"/>
      <c r="DO94" s="297"/>
      <c r="DP94" s="297"/>
      <c r="DQ94" s="297"/>
      <c r="DR94" s="297"/>
      <c r="DS94" s="297"/>
      <c r="DT94" s="297"/>
      <c r="DU94" s="297"/>
      <c r="DV94" s="297"/>
      <c r="DW94" s="297"/>
      <c r="DX94" s="297"/>
      <c r="DY94" s="297"/>
      <c r="DZ94" s="297"/>
      <c r="EA94" s="297"/>
      <c r="EB94" s="297"/>
      <c r="EC94" s="297"/>
      <c r="ED94" s="297"/>
      <c r="EE94" s="297"/>
      <c r="EF94" s="297"/>
      <c r="EG94" s="297"/>
      <c r="EH94" s="297"/>
      <c r="EI94" s="297"/>
      <c r="EJ94" s="297"/>
      <c r="EK94" s="297"/>
      <c r="EL94" s="297"/>
      <c r="EM94" s="297"/>
      <c r="EN94" s="297"/>
      <c r="EO94" s="297"/>
      <c r="EP94" s="297"/>
      <c r="EQ94" s="297"/>
      <c r="ER94" s="297"/>
      <c r="ES94" s="297"/>
      <c r="ET94" s="297"/>
      <c r="EU94" s="297"/>
      <c r="EV94" s="297"/>
      <c r="EW94" s="297"/>
      <c r="EX94" s="297"/>
      <c r="EY94" s="297"/>
      <c r="EZ94" s="297"/>
      <c r="FA94" s="297"/>
      <c r="FB94" s="297"/>
      <c r="FC94" s="297"/>
      <c r="FD94" s="297"/>
      <c r="FE94" s="297"/>
      <c r="FF94" s="297"/>
      <c r="FG94" s="297"/>
      <c r="FH94" s="297"/>
      <c r="FI94" s="297"/>
      <c r="FJ94" s="297"/>
      <c r="FK94" s="297"/>
      <c r="FL94" s="297"/>
      <c r="FM94" s="297"/>
      <c r="FN94" s="297"/>
      <c r="FO94" s="297"/>
      <c r="FP94" s="297"/>
      <c r="FQ94" s="297"/>
      <c r="FR94" s="297"/>
      <c r="FS94" s="297"/>
      <c r="FT94" s="297"/>
      <c r="FU94" s="297"/>
      <c r="FV94" s="297"/>
      <c r="FW94" s="297"/>
      <c r="FX94" s="297"/>
      <c r="FY94" s="297"/>
      <c r="FZ94" s="297"/>
      <c r="GA94" s="297"/>
      <c r="GB94" s="297"/>
      <c r="GC94" s="297"/>
      <c r="GD94" s="297"/>
      <c r="GE94" s="297"/>
      <c r="GF94" s="297"/>
      <c r="GG94" s="297"/>
      <c r="GH94" s="297"/>
      <c r="GI94" s="297"/>
      <c r="GJ94" s="297"/>
      <c r="GK94" s="297"/>
      <c r="GL94" s="297"/>
      <c r="GM94" s="297"/>
      <c r="GN94" s="297"/>
      <c r="GO94" s="297"/>
      <c r="GP94" s="297"/>
      <c r="GQ94" s="297"/>
      <c r="GR94" s="297"/>
      <c r="GS94" s="297"/>
      <c r="GT94" s="297"/>
      <c r="GU94" s="297"/>
      <c r="GV94" s="297"/>
      <c r="GW94" s="297"/>
    </row>
    <row r="95" spans="2:205" x14ac:dyDescent="0.25">
      <c r="B95" s="304"/>
      <c r="C95" s="305"/>
      <c r="D95" s="306"/>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7"/>
      <c r="AU95" s="297"/>
      <c r="AV95" s="297"/>
      <c r="AW95" s="297"/>
      <c r="AX95" s="297"/>
      <c r="AY95" s="297"/>
      <c r="AZ95" s="297"/>
      <c r="BA95" s="297"/>
      <c r="BB95" s="297"/>
      <c r="BC95" s="297"/>
      <c r="BD95" s="297"/>
      <c r="BE95" s="297"/>
      <c r="BF95" s="297"/>
      <c r="BG95" s="297"/>
      <c r="BH95" s="297"/>
      <c r="BI95" s="297"/>
      <c r="BJ95" s="297"/>
      <c r="BK95" s="297"/>
      <c r="BL95" s="297"/>
      <c r="BM95" s="297"/>
      <c r="BN95" s="297"/>
      <c r="BO95" s="297"/>
      <c r="BP95" s="297"/>
      <c r="BQ95" s="297"/>
      <c r="BR95" s="297"/>
      <c r="BS95" s="297"/>
      <c r="BT95" s="297"/>
      <c r="BU95" s="297"/>
      <c r="BV95" s="297"/>
      <c r="BW95" s="297"/>
      <c r="BX95" s="297"/>
      <c r="BY95" s="297"/>
      <c r="BZ95" s="297"/>
      <c r="CA95" s="297"/>
      <c r="CB95" s="297"/>
      <c r="CC95" s="297"/>
      <c r="CD95" s="297"/>
      <c r="CE95" s="297"/>
      <c r="CF95" s="297"/>
      <c r="CG95" s="297"/>
      <c r="CH95" s="297"/>
      <c r="CI95" s="297"/>
      <c r="CJ95" s="297"/>
      <c r="CK95" s="297"/>
      <c r="CL95" s="297"/>
      <c r="CM95" s="297"/>
      <c r="CN95" s="297"/>
      <c r="CO95" s="297"/>
      <c r="CP95" s="297"/>
      <c r="CQ95" s="297"/>
      <c r="CR95" s="297"/>
      <c r="CS95" s="297"/>
      <c r="CT95" s="297"/>
      <c r="CU95" s="297"/>
      <c r="CV95" s="297"/>
      <c r="CW95" s="297"/>
      <c r="CX95" s="297"/>
      <c r="CY95" s="297"/>
      <c r="CZ95" s="297"/>
      <c r="DA95" s="297"/>
      <c r="DB95" s="297"/>
      <c r="DC95" s="297"/>
      <c r="DD95" s="297"/>
      <c r="DE95" s="297"/>
      <c r="DF95" s="297"/>
      <c r="DG95" s="297"/>
      <c r="DH95" s="297"/>
      <c r="DI95" s="297"/>
      <c r="DJ95" s="297"/>
      <c r="DK95" s="297"/>
      <c r="DL95" s="297"/>
      <c r="DM95" s="297"/>
      <c r="DN95" s="297"/>
      <c r="DO95" s="297"/>
      <c r="DP95" s="297"/>
      <c r="DQ95" s="297"/>
      <c r="DR95" s="297"/>
      <c r="DS95" s="297"/>
      <c r="DT95" s="297"/>
      <c r="DU95" s="297"/>
      <c r="DV95" s="297"/>
      <c r="DW95" s="297"/>
      <c r="DX95" s="297"/>
      <c r="DY95" s="297"/>
      <c r="DZ95" s="297"/>
      <c r="EA95" s="297"/>
      <c r="EB95" s="297"/>
      <c r="EC95" s="297"/>
      <c r="ED95" s="297"/>
      <c r="EE95" s="297"/>
      <c r="EF95" s="297"/>
      <c r="EG95" s="297"/>
      <c r="EH95" s="297"/>
      <c r="EI95" s="297"/>
      <c r="EJ95" s="297"/>
      <c r="EK95" s="297"/>
      <c r="EL95" s="297"/>
      <c r="EM95" s="297"/>
      <c r="EN95" s="297"/>
      <c r="EO95" s="297"/>
      <c r="EP95" s="297"/>
      <c r="EQ95" s="297"/>
      <c r="ER95" s="297"/>
      <c r="ES95" s="297"/>
      <c r="ET95" s="297"/>
      <c r="EU95" s="297"/>
      <c r="EV95" s="297"/>
      <c r="EW95" s="297"/>
      <c r="EX95" s="297"/>
      <c r="EY95" s="297"/>
      <c r="EZ95" s="297"/>
      <c r="FA95" s="297"/>
      <c r="FB95" s="297"/>
      <c r="FC95" s="297"/>
      <c r="FD95" s="297"/>
      <c r="FE95" s="297"/>
      <c r="FF95" s="297"/>
      <c r="FG95" s="297"/>
      <c r="FH95" s="297"/>
      <c r="FI95" s="297"/>
      <c r="FJ95" s="297"/>
      <c r="FK95" s="297"/>
      <c r="FL95" s="297"/>
      <c r="FM95" s="297"/>
      <c r="FN95" s="297"/>
      <c r="FO95" s="297"/>
      <c r="FP95" s="297"/>
      <c r="FQ95" s="297"/>
      <c r="FR95" s="297"/>
      <c r="FS95" s="297"/>
      <c r="FT95" s="297"/>
      <c r="FU95" s="297"/>
      <c r="FV95" s="297"/>
      <c r="FW95" s="297"/>
      <c r="FX95" s="297"/>
      <c r="FY95" s="297"/>
      <c r="FZ95" s="297"/>
      <c r="GA95" s="297"/>
      <c r="GB95" s="297"/>
      <c r="GC95" s="297"/>
      <c r="GD95" s="297"/>
      <c r="GE95" s="297"/>
      <c r="GF95" s="297"/>
      <c r="GG95" s="297"/>
      <c r="GH95" s="297"/>
      <c r="GI95" s="297"/>
      <c r="GJ95" s="297"/>
      <c r="GK95" s="297"/>
      <c r="GL95" s="297"/>
      <c r="GM95" s="297"/>
      <c r="GN95" s="297"/>
      <c r="GO95" s="297"/>
      <c r="GP95" s="297"/>
      <c r="GQ95" s="297"/>
      <c r="GR95" s="297"/>
      <c r="GS95" s="297"/>
      <c r="GT95" s="297"/>
      <c r="GU95" s="297"/>
      <c r="GV95" s="297"/>
      <c r="GW95" s="297"/>
    </row>
    <row r="96" spans="2:205" x14ac:dyDescent="0.25">
      <c r="B96" s="304"/>
      <c r="C96" s="305"/>
      <c r="D96" s="306"/>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7"/>
      <c r="AU96" s="297"/>
      <c r="AV96" s="297"/>
      <c r="AW96" s="297"/>
      <c r="AX96" s="297"/>
      <c r="AY96" s="297"/>
      <c r="AZ96" s="297"/>
      <c r="BA96" s="297"/>
      <c r="BB96" s="297"/>
      <c r="BC96" s="297"/>
      <c r="BD96" s="297"/>
      <c r="BE96" s="297"/>
      <c r="BF96" s="297"/>
      <c r="BG96" s="297"/>
      <c r="BH96" s="297"/>
      <c r="BI96" s="297"/>
      <c r="BJ96" s="297"/>
      <c r="BK96" s="297"/>
      <c r="BL96" s="297"/>
      <c r="BM96" s="297"/>
      <c r="BN96" s="297"/>
      <c r="BO96" s="297"/>
      <c r="BP96" s="297"/>
      <c r="BQ96" s="297"/>
      <c r="BR96" s="297"/>
      <c r="BS96" s="297"/>
      <c r="BT96" s="297"/>
      <c r="BU96" s="297"/>
      <c r="BV96" s="297"/>
      <c r="BW96" s="297"/>
      <c r="BX96" s="297"/>
      <c r="BY96" s="297"/>
      <c r="BZ96" s="297"/>
      <c r="CA96" s="297"/>
      <c r="CB96" s="297"/>
      <c r="CC96" s="297"/>
      <c r="CD96" s="297"/>
      <c r="CE96" s="297"/>
      <c r="CF96" s="297"/>
      <c r="CG96" s="297"/>
      <c r="CH96" s="297"/>
      <c r="CI96" s="297"/>
      <c r="CJ96" s="297"/>
      <c r="CK96" s="297"/>
      <c r="CL96" s="297"/>
      <c r="CM96" s="297"/>
      <c r="CN96" s="297"/>
      <c r="CO96" s="297"/>
      <c r="CP96" s="297"/>
      <c r="CQ96" s="297"/>
      <c r="CR96" s="297"/>
      <c r="CS96" s="297"/>
      <c r="CT96" s="297"/>
      <c r="CU96" s="297"/>
      <c r="CV96" s="297"/>
      <c r="CW96" s="297"/>
      <c r="CX96" s="297"/>
      <c r="CY96" s="297"/>
      <c r="CZ96" s="297"/>
      <c r="DA96" s="297"/>
      <c r="DB96" s="297"/>
      <c r="DC96" s="297"/>
      <c r="DD96" s="297"/>
      <c r="DE96" s="297"/>
      <c r="DF96" s="297"/>
      <c r="DG96" s="297"/>
      <c r="DH96" s="297"/>
      <c r="DI96" s="297"/>
      <c r="DJ96" s="297"/>
      <c r="DK96" s="297"/>
      <c r="DL96" s="297"/>
      <c r="DM96" s="297"/>
      <c r="DN96" s="297"/>
      <c r="DO96" s="297"/>
      <c r="DP96" s="297"/>
      <c r="DQ96" s="297"/>
      <c r="DR96" s="297"/>
      <c r="DS96" s="297"/>
      <c r="DT96" s="297"/>
      <c r="DU96" s="297"/>
      <c r="DV96" s="297"/>
      <c r="DW96" s="297"/>
      <c r="DX96" s="297"/>
      <c r="DY96" s="297"/>
      <c r="DZ96" s="297"/>
      <c r="EA96" s="297"/>
      <c r="EB96" s="297"/>
      <c r="EC96" s="297"/>
      <c r="ED96" s="297"/>
      <c r="EE96" s="297"/>
      <c r="EF96" s="297"/>
      <c r="EG96" s="297"/>
      <c r="EH96" s="297"/>
      <c r="EI96" s="297"/>
      <c r="EJ96" s="297"/>
      <c r="EK96" s="297"/>
      <c r="EL96" s="297"/>
      <c r="EM96" s="297"/>
      <c r="EN96" s="297"/>
      <c r="EO96" s="297"/>
      <c r="EP96" s="297"/>
      <c r="EQ96" s="297"/>
      <c r="ER96" s="297"/>
      <c r="ES96" s="297"/>
      <c r="ET96" s="297"/>
      <c r="EU96" s="297"/>
      <c r="EV96" s="297"/>
      <c r="EW96" s="297"/>
      <c r="EX96" s="297"/>
      <c r="EY96" s="297"/>
      <c r="EZ96" s="297"/>
      <c r="FA96" s="297"/>
      <c r="FB96" s="297"/>
      <c r="FC96" s="297"/>
      <c r="FD96" s="297"/>
      <c r="FE96" s="297"/>
      <c r="FF96" s="297"/>
      <c r="FG96" s="297"/>
      <c r="FH96" s="297"/>
      <c r="FI96" s="297"/>
      <c r="FJ96" s="297"/>
      <c r="FK96" s="297"/>
      <c r="FL96" s="297"/>
      <c r="FM96" s="297"/>
      <c r="FN96" s="297"/>
      <c r="FO96" s="297"/>
      <c r="FP96" s="297"/>
      <c r="FQ96" s="297"/>
      <c r="FR96" s="297"/>
      <c r="FS96" s="297"/>
      <c r="FT96" s="297"/>
      <c r="FU96" s="297"/>
      <c r="FV96" s="297"/>
      <c r="FW96" s="297"/>
      <c r="FX96" s="297"/>
      <c r="FY96" s="297"/>
      <c r="FZ96" s="297"/>
      <c r="GA96" s="297"/>
      <c r="GB96" s="297"/>
      <c r="GC96" s="297"/>
      <c r="GD96" s="297"/>
      <c r="GE96" s="297"/>
      <c r="GF96" s="297"/>
      <c r="GG96" s="297"/>
      <c r="GH96" s="297"/>
      <c r="GI96" s="297"/>
      <c r="GJ96" s="297"/>
      <c r="GK96" s="297"/>
      <c r="GL96" s="297"/>
      <c r="GM96" s="297"/>
      <c r="GN96" s="297"/>
      <c r="GO96" s="297"/>
      <c r="GP96" s="297"/>
      <c r="GQ96" s="297"/>
      <c r="GR96" s="297"/>
      <c r="GS96" s="297"/>
      <c r="GT96" s="297"/>
      <c r="GU96" s="297"/>
      <c r="GV96" s="297"/>
      <c r="GW96" s="297"/>
    </row>
    <row r="97" spans="2:205" x14ac:dyDescent="0.25">
      <c r="B97" s="304"/>
      <c r="C97" s="305"/>
      <c r="D97" s="306"/>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297"/>
      <c r="AP97" s="297"/>
      <c r="AQ97" s="297"/>
      <c r="AR97" s="297"/>
      <c r="AS97" s="297"/>
      <c r="AT97" s="297"/>
      <c r="AU97" s="297"/>
      <c r="AV97" s="297"/>
      <c r="AW97" s="297"/>
      <c r="AX97" s="297"/>
      <c r="AY97" s="297"/>
      <c r="AZ97" s="297"/>
      <c r="BA97" s="297"/>
      <c r="BB97" s="297"/>
      <c r="BC97" s="297"/>
      <c r="BD97" s="297"/>
      <c r="BE97" s="297"/>
      <c r="BF97" s="297"/>
      <c r="BG97" s="297"/>
      <c r="BH97" s="297"/>
      <c r="BI97" s="297"/>
      <c r="BJ97" s="297"/>
      <c r="BK97" s="297"/>
      <c r="BL97" s="297"/>
      <c r="BM97" s="297"/>
      <c r="BN97" s="297"/>
      <c r="BO97" s="297"/>
      <c r="BP97" s="297"/>
      <c r="BQ97" s="297"/>
      <c r="BR97" s="297"/>
      <c r="BS97" s="297"/>
      <c r="BT97" s="297"/>
      <c r="BU97" s="297"/>
      <c r="BV97" s="297"/>
      <c r="BW97" s="297"/>
      <c r="BX97" s="297"/>
      <c r="BY97" s="297"/>
      <c r="BZ97" s="297"/>
      <c r="CA97" s="297"/>
      <c r="CB97" s="297"/>
      <c r="CC97" s="297"/>
      <c r="CD97" s="297"/>
      <c r="CE97" s="297"/>
      <c r="CF97" s="297"/>
      <c r="CG97" s="297"/>
      <c r="CH97" s="297"/>
      <c r="CI97" s="297"/>
      <c r="CJ97" s="297"/>
      <c r="CK97" s="297"/>
      <c r="CL97" s="297"/>
      <c r="CM97" s="297"/>
      <c r="CN97" s="297"/>
      <c r="CO97" s="297"/>
      <c r="CP97" s="297"/>
      <c r="CQ97" s="297"/>
      <c r="CR97" s="297"/>
      <c r="CS97" s="297"/>
      <c r="CT97" s="297"/>
      <c r="CU97" s="297"/>
      <c r="CV97" s="297"/>
      <c r="CW97" s="297"/>
      <c r="CX97" s="297"/>
      <c r="CY97" s="297"/>
      <c r="CZ97" s="297"/>
      <c r="DA97" s="297"/>
      <c r="DB97" s="297"/>
      <c r="DC97" s="297"/>
      <c r="DD97" s="297"/>
      <c r="DE97" s="297"/>
      <c r="DF97" s="297"/>
      <c r="DG97" s="297"/>
      <c r="DH97" s="297"/>
      <c r="DI97" s="297"/>
      <c r="DJ97" s="297"/>
      <c r="DK97" s="297"/>
      <c r="DL97" s="297"/>
      <c r="DM97" s="297"/>
      <c r="DN97" s="297"/>
      <c r="DO97" s="297"/>
      <c r="DP97" s="297"/>
      <c r="DQ97" s="297"/>
      <c r="DR97" s="297"/>
      <c r="DS97" s="297"/>
      <c r="DT97" s="297"/>
      <c r="DU97" s="297"/>
      <c r="DV97" s="297"/>
      <c r="DW97" s="297"/>
      <c r="DX97" s="297"/>
      <c r="DY97" s="297"/>
      <c r="DZ97" s="297"/>
      <c r="EA97" s="297"/>
      <c r="EB97" s="297"/>
      <c r="EC97" s="297"/>
      <c r="ED97" s="297"/>
      <c r="EE97" s="297"/>
      <c r="EF97" s="297"/>
      <c r="EG97" s="297"/>
      <c r="EH97" s="297"/>
      <c r="EI97" s="297"/>
      <c r="EJ97" s="297"/>
      <c r="EK97" s="297"/>
      <c r="EL97" s="297"/>
      <c r="EM97" s="297"/>
      <c r="EN97" s="297"/>
      <c r="EO97" s="297"/>
      <c r="EP97" s="297"/>
      <c r="EQ97" s="297"/>
      <c r="ER97" s="297"/>
      <c r="ES97" s="297"/>
      <c r="ET97" s="297"/>
      <c r="EU97" s="297"/>
      <c r="EV97" s="297"/>
      <c r="EW97" s="297"/>
      <c r="EX97" s="297"/>
      <c r="EY97" s="297"/>
      <c r="EZ97" s="297"/>
      <c r="FA97" s="297"/>
      <c r="FB97" s="297"/>
      <c r="FC97" s="297"/>
      <c r="FD97" s="297"/>
      <c r="FE97" s="297"/>
      <c r="FF97" s="297"/>
      <c r="FG97" s="297"/>
      <c r="FH97" s="297"/>
      <c r="FI97" s="297"/>
      <c r="FJ97" s="297"/>
      <c r="FK97" s="297"/>
      <c r="FL97" s="297"/>
      <c r="FM97" s="297"/>
      <c r="FN97" s="297"/>
      <c r="FO97" s="297"/>
      <c r="FP97" s="297"/>
      <c r="FQ97" s="297"/>
      <c r="FR97" s="297"/>
      <c r="FS97" s="297"/>
      <c r="FT97" s="297"/>
      <c r="FU97" s="297"/>
      <c r="FV97" s="297"/>
      <c r="FW97" s="297"/>
      <c r="FX97" s="297"/>
      <c r="FY97" s="297"/>
      <c r="FZ97" s="297"/>
      <c r="GA97" s="297"/>
      <c r="GB97" s="297"/>
      <c r="GC97" s="297"/>
      <c r="GD97" s="297"/>
      <c r="GE97" s="297"/>
      <c r="GF97" s="297"/>
      <c r="GG97" s="297"/>
      <c r="GH97" s="297"/>
      <c r="GI97" s="297"/>
      <c r="GJ97" s="297"/>
      <c r="GK97" s="297"/>
      <c r="GL97" s="297"/>
      <c r="GM97" s="297"/>
      <c r="GN97" s="297"/>
      <c r="GO97" s="297"/>
      <c r="GP97" s="297"/>
      <c r="GQ97" s="297"/>
      <c r="GR97" s="297"/>
      <c r="GS97" s="297"/>
      <c r="GT97" s="297"/>
      <c r="GU97" s="297"/>
      <c r="GV97" s="297"/>
      <c r="GW97" s="297"/>
    </row>
    <row r="98" spans="2:205" x14ac:dyDescent="0.25">
      <c r="B98" s="304"/>
      <c r="C98" s="305"/>
      <c r="D98" s="306"/>
      <c r="E98" s="297"/>
      <c r="F98" s="297"/>
      <c r="G98" s="297"/>
      <c r="H98" s="297"/>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297"/>
      <c r="AP98" s="297"/>
      <c r="AQ98" s="297"/>
      <c r="AR98" s="297"/>
      <c r="AS98" s="297"/>
      <c r="AT98" s="297"/>
      <c r="AU98" s="297"/>
      <c r="AV98" s="297"/>
      <c r="AW98" s="297"/>
      <c r="AX98" s="297"/>
      <c r="AY98" s="297"/>
      <c r="AZ98" s="297"/>
      <c r="BA98" s="297"/>
      <c r="BB98" s="297"/>
      <c r="BC98" s="297"/>
      <c r="BD98" s="297"/>
      <c r="BE98" s="297"/>
      <c r="BF98" s="297"/>
      <c r="BG98" s="297"/>
      <c r="BH98" s="297"/>
      <c r="BI98" s="297"/>
      <c r="BJ98" s="297"/>
      <c r="BK98" s="297"/>
      <c r="BL98" s="297"/>
      <c r="BM98" s="297"/>
      <c r="BN98" s="297"/>
      <c r="BO98" s="297"/>
      <c r="BP98" s="297"/>
      <c r="BQ98" s="297"/>
      <c r="BR98" s="297"/>
      <c r="BS98" s="297"/>
      <c r="BT98" s="297"/>
      <c r="BU98" s="297"/>
      <c r="BV98" s="297"/>
      <c r="BW98" s="297"/>
      <c r="BX98" s="297"/>
      <c r="BY98" s="297"/>
      <c r="BZ98" s="297"/>
      <c r="CA98" s="297"/>
      <c r="CB98" s="297"/>
      <c r="CC98" s="297"/>
      <c r="CD98" s="297"/>
      <c r="CE98" s="297"/>
      <c r="CF98" s="297"/>
      <c r="CG98" s="297"/>
      <c r="CH98" s="297"/>
      <c r="CI98" s="297"/>
      <c r="CJ98" s="297"/>
      <c r="CK98" s="297"/>
      <c r="CL98" s="297"/>
      <c r="CM98" s="297"/>
      <c r="CN98" s="297"/>
      <c r="CO98" s="297"/>
      <c r="CP98" s="297"/>
      <c r="CQ98" s="297"/>
      <c r="CR98" s="297"/>
      <c r="CS98" s="297"/>
      <c r="CT98" s="297"/>
      <c r="CU98" s="297"/>
      <c r="CV98" s="297"/>
      <c r="CW98" s="297"/>
      <c r="CX98" s="297"/>
      <c r="CY98" s="297"/>
      <c r="CZ98" s="297"/>
      <c r="DA98" s="297"/>
      <c r="DB98" s="297"/>
      <c r="DC98" s="297"/>
      <c r="DD98" s="297"/>
      <c r="DE98" s="297"/>
      <c r="DF98" s="297"/>
      <c r="DG98" s="297"/>
      <c r="DH98" s="297"/>
      <c r="DI98" s="297"/>
      <c r="DJ98" s="297"/>
      <c r="DK98" s="297"/>
      <c r="DL98" s="297"/>
      <c r="DM98" s="297"/>
      <c r="DN98" s="297"/>
      <c r="DO98" s="297"/>
      <c r="DP98" s="297"/>
      <c r="DQ98" s="297"/>
      <c r="DR98" s="297"/>
      <c r="DS98" s="297"/>
      <c r="DT98" s="297"/>
      <c r="DU98" s="297"/>
      <c r="DV98" s="297"/>
      <c r="DW98" s="297"/>
      <c r="DX98" s="297"/>
      <c r="DY98" s="297"/>
      <c r="DZ98" s="297"/>
      <c r="EA98" s="297"/>
      <c r="EB98" s="297"/>
      <c r="EC98" s="297"/>
      <c r="ED98" s="297"/>
      <c r="EE98" s="297"/>
      <c r="EF98" s="297"/>
      <c r="EG98" s="297"/>
      <c r="EH98" s="297"/>
      <c r="EI98" s="297"/>
      <c r="EJ98" s="297"/>
      <c r="EK98" s="297"/>
      <c r="EL98" s="297"/>
      <c r="EM98" s="297"/>
      <c r="EN98" s="297"/>
      <c r="EO98" s="297"/>
      <c r="EP98" s="297"/>
      <c r="EQ98" s="297"/>
      <c r="ER98" s="297"/>
      <c r="ES98" s="297"/>
      <c r="ET98" s="297"/>
      <c r="EU98" s="297"/>
      <c r="EV98" s="297"/>
      <c r="EW98" s="297"/>
      <c r="EX98" s="297"/>
      <c r="EY98" s="297"/>
      <c r="EZ98" s="297"/>
      <c r="FA98" s="297"/>
      <c r="FB98" s="297"/>
      <c r="FC98" s="297"/>
      <c r="FD98" s="297"/>
      <c r="FE98" s="297"/>
      <c r="FF98" s="297"/>
      <c r="FG98" s="297"/>
      <c r="FH98" s="297"/>
      <c r="FI98" s="297"/>
      <c r="FJ98" s="297"/>
      <c r="FK98" s="297"/>
      <c r="FL98" s="297"/>
      <c r="FM98" s="297"/>
      <c r="FN98" s="297"/>
      <c r="FO98" s="297"/>
      <c r="FP98" s="297"/>
      <c r="FQ98" s="297"/>
      <c r="FR98" s="297"/>
      <c r="FS98" s="297"/>
      <c r="FT98" s="297"/>
      <c r="FU98" s="297"/>
      <c r="FV98" s="297"/>
      <c r="FW98" s="297"/>
      <c r="FX98" s="297"/>
      <c r="FY98" s="297"/>
      <c r="FZ98" s="297"/>
      <c r="GA98" s="297"/>
      <c r="GB98" s="297"/>
      <c r="GC98" s="297"/>
      <c r="GD98" s="297"/>
      <c r="GE98" s="297"/>
      <c r="GF98" s="297"/>
      <c r="GG98" s="297"/>
      <c r="GH98" s="297"/>
      <c r="GI98" s="297"/>
      <c r="GJ98" s="297"/>
      <c r="GK98" s="297"/>
      <c r="GL98" s="297"/>
      <c r="GM98" s="297"/>
      <c r="GN98" s="297"/>
      <c r="GO98" s="297"/>
      <c r="GP98" s="297"/>
      <c r="GQ98" s="297"/>
      <c r="GR98" s="297"/>
      <c r="GS98" s="297"/>
      <c r="GT98" s="297"/>
      <c r="GU98" s="297"/>
      <c r="GV98" s="297"/>
      <c r="GW98" s="297"/>
    </row>
    <row r="99" spans="2:205" x14ac:dyDescent="0.25">
      <c r="B99" s="304"/>
      <c r="C99" s="305"/>
      <c r="D99" s="306"/>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297"/>
      <c r="AP99" s="297"/>
      <c r="AQ99" s="297"/>
      <c r="AR99" s="297"/>
      <c r="AS99" s="297"/>
      <c r="AT99" s="297"/>
      <c r="AU99" s="297"/>
      <c r="AV99" s="297"/>
      <c r="AW99" s="297"/>
      <c r="AX99" s="297"/>
      <c r="AY99" s="297"/>
      <c r="AZ99" s="297"/>
      <c r="BA99" s="297"/>
      <c r="BB99" s="297"/>
      <c r="BC99" s="297"/>
      <c r="BD99" s="297"/>
      <c r="BE99" s="297"/>
      <c r="BF99" s="297"/>
      <c r="BG99" s="297"/>
      <c r="BH99" s="297"/>
      <c r="BI99" s="297"/>
      <c r="BJ99" s="297"/>
      <c r="BK99" s="297"/>
      <c r="BL99" s="297"/>
      <c r="BM99" s="297"/>
      <c r="BN99" s="297"/>
      <c r="BO99" s="297"/>
      <c r="BP99" s="297"/>
      <c r="BQ99" s="297"/>
      <c r="BR99" s="297"/>
      <c r="BS99" s="297"/>
      <c r="BT99" s="297"/>
      <c r="BU99" s="297"/>
      <c r="BV99" s="297"/>
      <c r="BW99" s="297"/>
      <c r="BX99" s="297"/>
      <c r="BY99" s="297"/>
      <c r="BZ99" s="297"/>
      <c r="CA99" s="297"/>
      <c r="CB99" s="297"/>
      <c r="CC99" s="297"/>
      <c r="CD99" s="297"/>
      <c r="CE99" s="297"/>
      <c r="CF99" s="297"/>
      <c r="CG99" s="297"/>
      <c r="CH99" s="297"/>
      <c r="CI99" s="297"/>
      <c r="CJ99" s="297"/>
      <c r="CK99" s="297"/>
      <c r="CL99" s="297"/>
      <c r="CM99" s="297"/>
      <c r="CN99" s="297"/>
      <c r="CO99" s="297"/>
      <c r="CP99" s="297"/>
      <c r="CQ99" s="297"/>
      <c r="CR99" s="297"/>
      <c r="CS99" s="297"/>
      <c r="CT99" s="297"/>
      <c r="CU99" s="297"/>
      <c r="CV99" s="297"/>
      <c r="CW99" s="297"/>
      <c r="CX99" s="297"/>
      <c r="CY99" s="297"/>
      <c r="CZ99" s="297"/>
      <c r="DA99" s="297"/>
      <c r="DB99" s="297"/>
      <c r="DC99" s="297"/>
      <c r="DD99" s="297"/>
      <c r="DE99" s="297"/>
      <c r="DF99" s="297"/>
      <c r="DG99" s="297"/>
      <c r="DH99" s="297"/>
      <c r="DI99" s="297"/>
      <c r="DJ99" s="297"/>
      <c r="DK99" s="297"/>
      <c r="DL99" s="297"/>
      <c r="DM99" s="297"/>
      <c r="DN99" s="297"/>
      <c r="DO99" s="297"/>
      <c r="DP99" s="297"/>
      <c r="DQ99" s="297"/>
      <c r="DR99" s="297"/>
      <c r="DS99" s="297"/>
      <c r="DT99" s="297"/>
      <c r="DU99" s="297"/>
      <c r="DV99" s="297"/>
      <c r="DW99" s="297"/>
      <c r="DX99" s="297"/>
      <c r="DY99" s="297"/>
      <c r="DZ99" s="297"/>
      <c r="EA99" s="297"/>
      <c r="EB99" s="297"/>
      <c r="EC99" s="297"/>
      <c r="ED99" s="297"/>
      <c r="EE99" s="297"/>
      <c r="EF99" s="297"/>
      <c r="EG99" s="297"/>
      <c r="EH99" s="297"/>
      <c r="EI99" s="297"/>
      <c r="EJ99" s="297"/>
      <c r="EK99" s="297"/>
      <c r="EL99" s="297"/>
      <c r="EM99" s="297"/>
      <c r="EN99" s="297"/>
      <c r="EO99" s="297"/>
      <c r="EP99" s="297"/>
      <c r="EQ99" s="297"/>
      <c r="ER99" s="297"/>
      <c r="ES99" s="297"/>
      <c r="ET99" s="297"/>
      <c r="EU99" s="297"/>
      <c r="EV99" s="297"/>
      <c r="EW99" s="297"/>
      <c r="EX99" s="297"/>
      <c r="EY99" s="297"/>
      <c r="EZ99" s="297"/>
      <c r="FA99" s="297"/>
      <c r="FB99" s="297"/>
      <c r="FC99" s="297"/>
      <c r="FD99" s="297"/>
      <c r="FE99" s="297"/>
      <c r="FF99" s="297"/>
      <c r="FG99" s="297"/>
      <c r="FH99" s="297"/>
      <c r="FI99" s="297"/>
      <c r="FJ99" s="297"/>
      <c r="FK99" s="297"/>
      <c r="FL99" s="297"/>
      <c r="FM99" s="297"/>
      <c r="FN99" s="297"/>
      <c r="FO99" s="297"/>
      <c r="FP99" s="297"/>
      <c r="FQ99" s="297"/>
      <c r="FR99" s="297"/>
      <c r="FS99" s="297"/>
      <c r="FT99" s="297"/>
      <c r="FU99" s="297"/>
      <c r="FV99" s="297"/>
      <c r="FW99" s="297"/>
      <c r="FX99" s="297"/>
      <c r="FY99" s="297"/>
      <c r="FZ99" s="297"/>
      <c r="GA99" s="297"/>
      <c r="GB99" s="297"/>
      <c r="GC99" s="297"/>
      <c r="GD99" s="297"/>
      <c r="GE99" s="297"/>
      <c r="GF99" s="297"/>
      <c r="GG99" s="297"/>
      <c r="GH99" s="297"/>
      <c r="GI99" s="297"/>
      <c r="GJ99" s="297"/>
      <c r="GK99" s="297"/>
      <c r="GL99" s="297"/>
      <c r="GM99" s="297"/>
      <c r="GN99" s="297"/>
      <c r="GO99" s="297"/>
      <c r="GP99" s="297"/>
      <c r="GQ99" s="297"/>
      <c r="GR99" s="297"/>
      <c r="GS99" s="297"/>
      <c r="GT99" s="297"/>
      <c r="GU99" s="297"/>
      <c r="GV99" s="297"/>
      <c r="GW99" s="297"/>
    </row>
    <row r="100" spans="2:205" x14ac:dyDescent="0.25">
      <c r="B100" s="304"/>
      <c r="C100" s="305"/>
      <c r="D100" s="306"/>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297"/>
      <c r="AP100" s="297"/>
      <c r="AQ100" s="297"/>
      <c r="AR100" s="297"/>
      <c r="AS100" s="297"/>
      <c r="AT100" s="297"/>
      <c r="AU100" s="297"/>
      <c r="AV100" s="297"/>
      <c r="AW100" s="297"/>
      <c r="AX100" s="297"/>
      <c r="AY100" s="297"/>
      <c r="AZ100" s="297"/>
      <c r="BA100" s="297"/>
      <c r="BB100" s="297"/>
      <c r="BC100" s="297"/>
      <c r="BD100" s="297"/>
      <c r="BE100" s="297"/>
      <c r="BF100" s="297"/>
      <c r="BG100" s="297"/>
      <c r="BH100" s="297"/>
      <c r="BI100" s="297"/>
      <c r="BJ100" s="297"/>
      <c r="BK100" s="297"/>
      <c r="BL100" s="297"/>
      <c r="BM100" s="297"/>
      <c r="BN100" s="297"/>
      <c r="BO100" s="297"/>
      <c r="BP100" s="297"/>
      <c r="BQ100" s="297"/>
      <c r="BR100" s="297"/>
      <c r="BS100" s="297"/>
      <c r="BT100" s="297"/>
      <c r="BU100" s="297"/>
      <c r="BV100" s="297"/>
      <c r="BW100" s="297"/>
      <c r="BX100" s="297"/>
      <c r="BY100" s="297"/>
      <c r="BZ100" s="297"/>
      <c r="CA100" s="297"/>
      <c r="CB100" s="297"/>
      <c r="CC100" s="297"/>
      <c r="CD100" s="297"/>
      <c r="CE100" s="297"/>
      <c r="CF100" s="297"/>
      <c r="CG100" s="297"/>
      <c r="CH100" s="297"/>
      <c r="CI100" s="297"/>
      <c r="CJ100" s="297"/>
      <c r="CK100" s="297"/>
      <c r="CL100" s="297"/>
      <c r="CM100" s="297"/>
      <c r="CN100" s="297"/>
      <c r="CO100" s="297"/>
      <c r="CP100" s="297"/>
      <c r="CQ100" s="297"/>
      <c r="CR100" s="297"/>
      <c r="CS100" s="297"/>
      <c r="CT100" s="297"/>
      <c r="CU100" s="297"/>
      <c r="CV100" s="297"/>
      <c r="CW100" s="297"/>
      <c r="CX100" s="297"/>
      <c r="CY100" s="297"/>
      <c r="CZ100" s="297"/>
      <c r="DA100" s="297"/>
      <c r="DB100" s="297"/>
      <c r="DC100" s="297"/>
      <c r="DD100" s="297"/>
      <c r="DE100" s="297"/>
      <c r="DF100" s="297"/>
      <c r="DG100" s="297"/>
      <c r="DH100" s="297"/>
      <c r="DI100" s="297"/>
      <c r="DJ100" s="297"/>
      <c r="DK100" s="297"/>
      <c r="DL100" s="297"/>
      <c r="DM100" s="297"/>
      <c r="DN100" s="297"/>
      <c r="DO100" s="297"/>
      <c r="DP100" s="297"/>
      <c r="DQ100" s="297"/>
      <c r="DR100" s="297"/>
      <c r="DS100" s="297"/>
      <c r="DT100" s="297"/>
      <c r="DU100" s="297"/>
      <c r="DV100" s="297"/>
      <c r="DW100" s="297"/>
      <c r="DX100" s="297"/>
      <c r="DY100" s="297"/>
      <c r="DZ100" s="297"/>
      <c r="EA100" s="297"/>
      <c r="EB100" s="297"/>
      <c r="EC100" s="297"/>
      <c r="ED100" s="297"/>
      <c r="EE100" s="297"/>
      <c r="EF100" s="297"/>
      <c r="EG100" s="297"/>
      <c r="EH100" s="297"/>
      <c r="EI100" s="297"/>
      <c r="EJ100" s="297"/>
      <c r="EK100" s="297"/>
      <c r="EL100" s="297"/>
      <c r="EM100" s="297"/>
      <c r="EN100" s="297"/>
      <c r="EO100" s="297"/>
      <c r="EP100" s="297"/>
      <c r="EQ100" s="297"/>
      <c r="ER100" s="297"/>
      <c r="ES100" s="297"/>
      <c r="ET100" s="297"/>
      <c r="EU100" s="297"/>
      <c r="EV100" s="297"/>
      <c r="EW100" s="297"/>
      <c r="EX100" s="297"/>
      <c r="EY100" s="297"/>
      <c r="EZ100" s="297"/>
      <c r="FA100" s="297"/>
      <c r="FB100" s="297"/>
      <c r="FC100" s="297"/>
      <c r="FD100" s="297"/>
      <c r="FE100" s="297"/>
      <c r="FF100" s="297"/>
      <c r="FG100" s="297"/>
      <c r="FH100" s="297"/>
      <c r="FI100" s="297"/>
      <c r="FJ100" s="297"/>
      <c r="FK100" s="297"/>
      <c r="FL100" s="297"/>
      <c r="FM100" s="297"/>
      <c r="FN100" s="297"/>
      <c r="FO100" s="297"/>
      <c r="FP100" s="297"/>
      <c r="FQ100" s="297"/>
      <c r="FR100" s="297"/>
      <c r="FS100" s="297"/>
      <c r="FT100" s="297"/>
      <c r="FU100" s="297"/>
      <c r="FV100" s="297"/>
      <c r="FW100" s="297"/>
      <c r="FX100" s="297"/>
      <c r="FY100" s="297"/>
      <c r="FZ100" s="297"/>
      <c r="GA100" s="297"/>
      <c r="GB100" s="297"/>
      <c r="GC100" s="297"/>
      <c r="GD100" s="297"/>
      <c r="GE100" s="297"/>
      <c r="GF100" s="297"/>
      <c r="GG100" s="297"/>
      <c r="GH100" s="297"/>
      <c r="GI100" s="297"/>
      <c r="GJ100" s="297"/>
      <c r="GK100" s="297"/>
      <c r="GL100" s="297"/>
      <c r="GM100" s="297"/>
      <c r="GN100" s="297"/>
      <c r="GO100" s="297"/>
      <c r="GP100" s="297"/>
      <c r="GQ100" s="297"/>
      <c r="GR100" s="297"/>
      <c r="GS100" s="297"/>
      <c r="GT100" s="297"/>
      <c r="GU100" s="297"/>
      <c r="GV100" s="297"/>
      <c r="GW100" s="297"/>
    </row>
    <row r="101" spans="2:205" x14ac:dyDescent="0.25">
      <c r="B101" s="304"/>
      <c r="C101" s="305"/>
      <c r="D101" s="306"/>
      <c r="E101" s="297"/>
      <c r="F101" s="297"/>
      <c r="G101" s="297"/>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297"/>
      <c r="AS101" s="297"/>
      <c r="AT101" s="297"/>
      <c r="AU101" s="297"/>
      <c r="AV101" s="297"/>
      <c r="AW101" s="297"/>
      <c r="AX101" s="297"/>
      <c r="AY101" s="297"/>
      <c r="AZ101" s="297"/>
      <c r="BA101" s="297"/>
      <c r="BB101" s="297"/>
      <c r="BC101" s="297"/>
      <c r="BD101" s="297"/>
      <c r="BE101" s="297"/>
      <c r="BF101" s="297"/>
      <c r="BG101" s="297"/>
      <c r="BH101" s="297"/>
      <c r="BI101" s="297"/>
      <c r="BJ101" s="297"/>
      <c r="BK101" s="297"/>
      <c r="BL101" s="297"/>
      <c r="BM101" s="297"/>
      <c r="BN101" s="297"/>
      <c r="BO101" s="297"/>
      <c r="BP101" s="297"/>
      <c r="BQ101" s="297"/>
      <c r="BR101" s="297"/>
      <c r="BS101" s="297"/>
      <c r="BT101" s="297"/>
      <c r="BU101" s="297"/>
      <c r="BV101" s="297"/>
      <c r="BW101" s="297"/>
      <c r="BX101" s="297"/>
      <c r="BY101" s="297"/>
      <c r="BZ101" s="297"/>
      <c r="CA101" s="297"/>
      <c r="CB101" s="297"/>
      <c r="CC101" s="297"/>
      <c r="CD101" s="297"/>
      <c r="CE101" s="297"/>
      <c r="CF101" s="297"/>
      <c r="CG101" s="297"/>
      <c r="CH101" s="297"/>
      <c r="CI101" s="297"/>
      <c r="CJ101" s="297"/>
      <c r="CK101" s="297"/>
      <c r="CL101" s="297"/>
      <c r="CM101" s="297"/>
      <c r="CN101" s="297"/>
      <c r="CO101" s="297"/>
      <c r="CP101" s="297"/>
      <c r="CQ101" s="297"/>
      <c r="CR101" s="297"/>
      <c r="CS101" s="297"/>
      <c r="CT101" s="297"/>
      <c r="CU101" s="297"/>
      <c r="CV101" s="297"/>
      <c r="CW101" s="297"/>
      <c r="CX101" s="297"/>
      <c r="CY101" s="297"/>
      <c r="CZ101" s="297"/>
      <c r="DA101" s="297"/>
      <c r="DB101" s="297"/>
      <c r="DC101" s="297"/>
      <c r="DD101" s="297"/>
      <c r="DE101" s="297"/>
      <c r="DF101" s="297"/>
      <c r="DG101" s="297"/>
      <c r="DH101" s="297"/>
      <c r="DI101" s="297"/>
      <c r="DJ101" s="297"/>
      <c r="DK101" s="297"/>
      <c r="DL101" s="297"/>
      <c r="DM101" s="297"/>
      <c r="DN101" s="297"/>
      <c r="DO101" s="297"/>
      <c r="DP101" s="297"/>
      <c r="DQ101" s="297"/>
      <c r="DR101" s="297"/>
      <c r="DS101" s="297"/>
      <c r="DT101" s="297"/>
      <c r="DU101" s="297"/>
      <c r="DV101" s="297"/>
      <c r="DW101" s="297"/>
      <c r="DX101" s="297"/>
      <c r="DY101" s="297"/>
      <c r="DZ101" s="297"/>
      <c r="EA101" s="297"/>
      <c r="EB101" s="297"/>
      <c r="EC101" s="297"/>
      <c r="ED101" s="297"/>
      <c r="EE101" s="297"/>
      <c r="EF101" s="297"/>
      <c r="EG101" s="297"/>
      <c r="EH101" s="297"/>
      <c r="EI101" s="297"/>
      <c r="EJ101" s="297"/>
      <c r="EK101" s="297"/>
      <c r="EL101" s="297"/>
      <c r="EM101" s="297"/>
      <c r="EN101" s="297"/>
      <c r="EO101" s="297"/>
      <c r="EP101" s="297"/>
      <c r="EQ101" s="297"/>
      <c r="ER101" s="297"/>
      <c r="ES101" s="297"/>
      <c r="ET101" s="297"/>
      <c r="EU101" s="297"/>
      <c r="EV101" s="297"/>
      <c r="EW101" s="297"/>
      <c r="EX101" s="297"/>
      <c r="EY101" s="297"/>
      <c r="EZ101" s="297"/>
      <c r="FA101" s="297"/>
      <c r="FB101" s="297"/>
      <c r="FC101" s="297"/>
      <c r="FD101" s="297"/>
      <c r="FE101" s="297"/>
      <c r="FF101" s="297"/>
      <c r="FG101" s="297"/>
      <c r="FH101" s="297"/>
      <c r="FI101" s="297"/>
      <c r="FJ101" s="297"/>
      <c r="FK101" s="297"/>
      <c r="FL101" s="297"/>
      <c r="FM101" s="297"/>
      <c r="FN101" s="297"/>
      <c r="FO101" s="297"/>
      <c r="FP101" s="297"/>
      <c r="FQ101" s="297"/>
      <c r="FR101" s="297"/>
      <c r="FS101" s="297"/>
      <c r="FT101" s="297"/>
      <c r="FU101" s="297"/>
      <c r="FV101" s="297"/>
      <c r="FW101" s="297"/>
      <c r="FX101" s="297"/>
      <c r="FY101" s="297"/>
      <c r="FZ101" s="297"/>
      <c r="GA101" s="297"/>
      <c r="GB101" s="297"/>
      <c r="GC101" s="297"/>
      <c r="GD101" s="297"/>
      <c r="GE101" s="297"/>
      <c r="GF101" s="297"/>
      <c r="GG101" s="297"/>
      <c r="GH101" s="297"/>
      <c r="GI101" s="297"/>
      <c r="GJ101" s="297"/>
      <c r="GK101" s="297"/>
      <c r="GL101" s="297"/>
      <c r="GM101" s="297"/>
      <c r="GN101" s="297"/>
      <c r="GO101" s="297"/>
      <c r="GP101" s="297"/>
      <c r="GQ101" s="297"/>
      <c r="GR101" s="297"/>
      <c r="GS101" s="297"/>
      <c r="GT101" s="297"/>
      <c r="GU101" s="297"/>
      <c r="GV101" s="297"/>
      <c r="GW101" s="297"/>
    </row>
    <row r="102" spans="2:205" x14ac:dyDescent="0.25">
      <c r="B102" s="304"/>
      <c r="C102" s="305"/>
      <c r="D102" s="306"/>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c r="AL102" s="297"/>
      <c r="AM102" s="297"/>
      <c r="AN102" s="297"/>
      <c r="AO102" s="297"/>
      <c r="AP102" s="297"/>
      <c r="AQ102" s="297"/>
      <c r="AR102" s="297"/>
      <c r="AS102" s="297"/>
      <c r="AT102" s="297"/>
      <c r="AU102" s="297"/>
      <c r="AV102" s="297"/>
      <c r="AW102" s="297"/>
      <c r="AX102" s="297"/>
      <c r="AY102" s="297"/>
      <c r="AZ102" s="297"/>
      <c r="BA102" s="297"/>
      <c r="BB102" s="297"/>
      <c r="BC102" s="297"/>
      <c r="BD102" s="297"/>
      <c r="BE102" s="297"/>
      <c r="BF102" s="297"/>
      <c r="BG102" s="297"/>
      <c r="BH102" s="297"/>
      <c r="BI102" s="297"/>
      <c r="BJ102" s="297"/>
      <c r="BK102" s="297"/>
      <c r="BL102" s="297"/>
      <c r="BM102" s="297"/>
      <c r="BN102" s="297"/>
      <c r="BO102" s="297"/>
      <c r="BP102" s="297"/>
      <c r="BQ102" s="297"/>
      <c r="BR102" s="297"/>
      <c r="BS102" s="297"/>
      <c r="BT102" s="297"/>
      <c r="BU102" s="297"/>
      <c r="BV102" s="297"/>
      <c r="BW102" s="297"/>
      <c r="BX102" s="297"/>
      <c r="BY102" s="297"/>
      <c r="BZ102" s="297"/>
      <c r="CA102" s="297"/>
      <c r="CB102" s="297"/>
      <c r="CC102" s="297"/>
      <c r="CD102" s="297"/>
      <c r="CE102" s="297"/>
      <c r="CF102" s="297"/>
      <c r="CG102" s="297"/>
      <c r="CH102" s="297"/>
      <c r="CI102" s="297"/>
      <c r="CJ102" s="297"/>
      <c r="CK102" s="297"/>
      <c r="CL102" s="297"/>
      <c r="CM102" s="297"/>
      <c r="CN102" s="297"/>
      <c r="CO102" s="297"/>
      <c r="CP102" s="297"/>
      <c r="CQ102" s="297"/>
      <c r="CR102" s="297"/>
      <c r="CS102" s="297"/>
      <c r="CT102" s="297"/>
      <c r="CU102" s="297"/>
      <c r="CV102" s="297"/>
      <c r="CW102" s="297"/>
      <c r="CX102" s="297"/>
      <c r="CY102" s="297"/>
      <c r="CZ102" s="297"/>
      <c r="DA102" s="297"/>
      <c r="DB102" s="297"/>
      <c r="DC102" s="297"/>
      <c r="DD102" s="297"/>
      <c r="DE102" s="297"/>
      <c r="DF102" s="297"/>
      <c r="DG102" s="297"/>
      <c r="DH102" s="297"/>
      <c r="DI102" s="297"/>
      <c r="DJ102" s="297"/>
      <c r="DK102" s="297"/>
      <c r="DL102" s="297"/>
      <c r="DM102" s="297"/>
      <c r="DN102" s="297"/>
      <c r="DO102" s="297"/>
      <c r="DP102" s="297"/>
      <c r="DQ102" s="297"/>
      <c r="DR102" s="297"/>
      <c r="DS102" s="297"/>
      <c r="DT102" s="297"/>
      <c r="DU102" s="297"/>
      <c r="DV102" s="297"/>
      <c r="DW102" s="297"/>
      <c r="DX102" s="297"/>
      <c r="DY102" s="297"/>
      <c r="DZ102" s="297"/>
      <c r="EA102" s="297"/>
      <c r="EB102" s="297"/>
      <c r="EC102" s="297"/>
      <c r="ED102" s="297"/>
      <c r="EE102" s="297"/>
      <c r="EF102" s="297"/>
      <c r="EG102" s="297"/>
      <c r="EH102" s="297"/>
      <c r="EI102" s="297"/>
      <c r="EJ102" s="297"/>
      <c r="EK102" s="297"/>
      <c r="EL102" s="297"/>
      <c r="EM102" s="297"/>
      <c r="EN102" s="297"/>
      <c r="EO102" s="297"/>
      <c r="EP102" s="297"/>
      <c r="EQ102" s="297"/>
      <c r="ER102" s="297"/>
      <c r="ES102" s="297"/>
      <c r="ET102" s="297"/>
      <c r="EU102" s="297"/>
      <c r="EV102" s="297"/>
      <c r="EW102" s="297"/>
      <c r="EX102" s="297"/>
      <c r="EY102" s="297"/>
      <c r="EZ102" s="297"/>
      <c r="FA102" s="297"/>
      <c r="FB102" s="297"/>
      <c r="FC102" s="297"/>
      <c r="FD102" s="297"/>
      <c r="FE102" s="297"/>
      <c r="FF102" s="297"/>
      <c r="FG102" s="297"/>
      <c r="FH102" s="297"/>
      <c r="FI102" s="297"/>
      <c r="FJ102" s="297"/>
      <c r="FK102" s="297"/>
      <c r="FL102" s="297"/>
      <c r="FM102" s="297"/>
      <c r="FN102" s="297"/>
      <c r="FO102" s="297"/>
      <c r="FP102" s="297"/>
      <c r="FQ102" s="297"/>
      <c r="FR102" s="297"/>
      <c r="FS102" s="297"/>
      <c r="FT102" s="297"/>
      <c r="FU102" s="297"/>
      <c r="FV102" s="297"/>
      <c r="FW102" s="297"/>
      <c r="FX102" s="297"/>
      <c r="FY102" s="297"/>
      <c r="FZ102" s="297"/>
      <c r="GA102" s="297"/>
      <c r="GB102" s="297"/>
      <c r="GC102" s="297"/>
      <c r="GD102" s="297"/>
      <c r="GE102" s="297"/>
      <c r="GF102" s="297"/>
      <c r="GG102" s="297"/>
      <c r="GH102" s="297"/>
      <c r="GI102" s="297"/>
      <c r="GJ102" s="297"/>
      <c r="GK102" s="297"/>
      <c r="GL102" s="297"/>
      <c r="GM102" s="297"/>
      <c r="GN102" s="297"/>
      <c r="GO102" s="297"/>
      <c r="GP102" s="297"/>
      <c r="GQ102" s="297"/>
      <c r="GR102" s="297"/>
      <c r="GS102" s="297"/>
      <c r="GT102" s="297"/>
      <c r="GU102" s="297"/>
      <c r="GV102" s="297"/>
      <c r="GW102" s="297"/>
    </row>
    <row r="103" spans="2:205" x14ac:dyDescent="0.25">
      <c r="B103" s="304"/>
      <c r="C103" s="305"/>
      <c r="D103" s="306"/>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297"/>
      <c r="BZ103" s="297"/>
      <c r="CA103" s="297"/>
      <c r="CB103" s="297"/>
      <c r="CC103" s="297"/>
      <c r="CD103" s="297"/>
      <c r="CE103" s="297"/>
      <c r="CF103" s="297"/>
      <c r="CG103" s="297"/>
      <c r="CH103" s="297"/>
      <c r="CI103" s="297"/>
      <c r="CJ103" s="297"/>
      <c r="CK103" s="297"/>
      <c r="CL103" s="297"/>
      <c r="CM103" s="297"/>
      <c r="CN103" s="297"/>
      <c r="CO103" s="297"/>
      <c r="CP103" s="297"/>
      <c r="CQ103" s="297"/>
      <c r="CR103" s="297"/>
      <c r="CS103" s="297"/>
      <c r="CT103" s="297"/>
      <c r="CU103" s="297"/>
      <c r="CV103" s="297"/>
      <c r="CW103" s="297"/>
      <c r="CX103" s="297"/>
      <c r="CY103" s="297"/>
      <c r="CZ103" s="297"/>
      <c r="DA103" s="297"/>
      <c r="DB103" s="297"/>
      <c r="DC103" s="297"/>
      <c r="DD103" s="297"/>
      <c r="DE103" s="297"/>
      <c r="DF103" s="297"/>
      <c r="DG103" s="297"/>
      <c r="DH103" s="297"/>
      <c r="DI103" s="297"/>
      <c r="DJ103" s="297"/>
      <c r="DK103" s="297"/>
      <c r="DL103" s="297"/>
      <c r="DM103" s="297"/>
      <c r="DN103" s="297"/>
      <c r="DO103" s="297"/>
      <c r="DP103" s="297"/>
      <c r="DQ103" s="297"/>
      <c r="DR103" s="297"/>
      <c r="DS103" s="297"/>
      <c r="DT103" s="297"/>
      <c r="DU103" s="297"/>
      <c r="DV103" s="297"/>
      <c r="DW103" s="297"/>
      <c r="DX103" s="297"/>
      <c r="DY103" s="297"/>
      <c r="DZ103" s="297"/>
      <c r="EA103" s="297"/>
      <c r="EB103" s="297"/>
      <c r="EC103" s="297"/>
      <c r="ED103" s="297"/>
      <c r="EE103" s="297"/>
      <c r="EF103" s="297"/>
      <c r="EG103" s="297"/>
      <c r="EH103" s="297"/>
      <c r="EI103" s="297"/>
      <c r="EJ103" s="297"/>
      <c r="EK103" s="297"/>
      <c r="EL103" s="297"/>
      <c r="EM103" s="297"/>
      <c r="EN103" s="297"/>
      <c r="EO103" s="297"/>
      <c r="EP103" s="297"/>
      <c r="EQ103" s="297"/>
      <c r="ER103" s="297"/>
      <c r="ES103" s="297"/>
      <c r="ET103" s="297"/>
      <c r="EU103" s="297"/>
      <c r="EV103" s="297"/>
      <c r="EW103" s="297"/>
      <c r="EX103" s="297"/>
      <c r="EY103" s="297"/>
      <c r="EZ103" s="297"/>
      <c r="FA103" s="297"/>
      <c r="FB103" s="297"/>
      <c r="FC103" s="297"/>
      <c r="FD103" s="297"/>
      <c r="FE103" s="297"/>
      <c r="FF103" s="297"/>
      <c r="FG103" s="297"/>
      <c r="FH103" s="297"/>
      <c r="FI103" s="297"/>
      <c r="FJ103" s="297"/>
      <c r="FK103" s="297"/>
      <c r="FL103" s="297"/>
      <c r="FM103" s="297"/>
      <c r="FN103" s="297"/>
      <c r="FO103" s="297"/>
      <c r="FP103" s="297"/>
      <c r="FQ103" s="297"/>
      <c r="FR103" s="297"/>
      <c r="FS103" s="297"/>
      <c r="FT103" s="297"/>
      <c r="FU103" s="297"/>
      <c r="FV103" s="297"/>
      <c r="FW103" s="297"/>
      <c r="FX103" s="297"/>
      <c r="FY103" s="297"/>
      <c r="FZ103" s="297"/>
      <c r="GA103" s="297"/>
      <c r="GB103" s="297"/>
      <c r="GC103" s="297"/>
      <c r="GD103" s="297"/>
      <c r="GE103" s="297"/>
      <c r="GF103" s="297"/>
      <c r="GG103" s="297"/>
      <c r="GH103" s="297"/>
      <c r="GI103" s="297"/>
      <c r="GJ103" s="297"/>
      <c r="GK103" s="297"/>
      <c r="GL103" s="297"/>
      <c r="GM103" s="297"/>
      <c r="GN103" s="297"/>
      <c r="GO103" s="297"/>
      <c r="GP103" s="297"/>
      <c r="GQ103" s="297"/>
      <c r="GR103" s="297"/>
      <c r="GS103" s="297"/>
      <c r="GT103" s="297"/>
      <c r="GU103" s="297"/>
      <c r="GV103" s="297"/>
      <c r="GW103" s="297"/>
    </row>
    <row r="104" spans="2:205" x14ac:dyDescent="0.25">
      <c r="B104" s="304"/>
      <c r="C104" s="305"/>
      <c r="D104" s="306"/>
      <c r="E104" s="297"/>
      <c r="F104" s="297"/>
      <c r="G104" s="297"/>
      <c r="H104" s="297"/>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297"/>
      <c r="AP104" s="297"/>
      <c r="AQ104" s="297"/>
      <c r="AR104" s="297"/>
      <c r="AS104" s="297"/>
      <c r="AT104" s="297"/>
      <c r="AU104" s="297"/>
      <c r="AV104" s="297"/>
      <c r="AW104" s="297"/>
      <c r="AX104" s="297"/>
      <c r="AY104" s="297"/>
      <c r="AZ104" s="297"/>
      <c r="BA104" s="297"/>
      <c r="BB104" s="297"/>
      <c r="BC104" s="297"/>
      <c r="BD104" s="297"/>
      <c r="BE104" s="297"/>
      <c r="BF104" s="297"/>
      <c r="BG104" s="297"/>
      <c r="BH104" s="297"/>
      <c r="BI104" s="297"/>
      <c r="BJ104" s="297"/>
      <c r="BK104" s="297"/>
      <c r="BL104" s="297"/>
      <c r="BM104" s="297"/>
      <c r="BN104" s="297"/>
      <c r="BO104" s="297"/>
      <c r="BP104" s="297"/>
      <c r="BQ104" s="297"/>
      <c r="BR104" s="297"/>
      <c r="BS104" s="297"/>
      <c r="BT104" s="297"/>
      <c r="BU104" s="297"/>
      <c r="BV104" s="297"/>
      <c r="BW104" s="297"/>
      <c r="BX104" s="297"/>
      <c r="BY104" s="297"/>
      <c r="BZ104" s="297"/>
      <c r="CA104" s="297"/>
      <c r="CB104" s="297"/>
      <c r="CC104" s="297"/>
      <c r="CD104" s="297"/>
      <c r="CE104" s="297"/>
      <c r="CF104" s="297"/>
      <c r="CG104" s="297"/>
      <c r="CH104" s="297"/>
      <c r="CI104" s="297"/>
      <c r="CJ104" s="297"/>
      <c r="CK104" s="297"/>
      <c r="CL104" s="297"/>
      <c r="CM104" s="297"/>
      <c r="CN104" s="297"/>
      <c r="CO104" s="297"/>
      <c r="CP104" s="297"/>
      <c r="CQ104" s="297"/>
      <c r="CR104" s="297"/>
      <c r="CS104" s="297"/>
      <c r="CT104" s="297"/>
      <c r="CU104" s="297"/>
      <c r="CV104" s="297"/>
      <c r="CW104" s="297"/>
      <c r="CX104" s="297"/>
      <c r="CY104" s="297"/>
      <c r="CZ104" s="297"/>
      <c r="DA104" s="297"/>
      <c r="DB104" s="297"/>
      <c r="DC104" s="297"/>
      <c r="DD104" s="297"/>
      <c r="DE104" s="297"/>
      <c r="DF104" s="297"/>
      <c r="DG104" s="297"/>
      <c r="DH104" s="297"/>
      <c r="DI104" s="297"/>
      <c r="DJ104" s="297"/>
      <c r="DK104" s="297"/>
      <c r="DL104" s="297"/>
      <c r="DM104" s="297"/>
      <c r="DN104" s="297"/>
      <c r="DO104" s="297"/>
      <c r="DP104" s="297"/>
      <c r="DQ104" s="297"/>
      <c r="DR104" s="297"/>
      <c r="DS104" s="297"/>
      <c r="DT104" s="297"/>
      <c r="DU104" s="297"/>
      <c r="DV104" s="297"/>
      <c r="DW104" s="297"/>
      <c r="DX104" s="297"/>
      <c r="DY104" s="297"/>
      <c r="DZ104" s="297"/>
      <c r="EA104" s="297"/>
      <c r="EB104" s="297"/>
      <c r="EC104" s="297"/>
      <c r="ED104" s="297"/>
      <c r="EE104" s="297"/>
      <c r="EF104" s="297"/>
      <c r="EG104" s="297"/>
      <c r="EH104" s="297"/>
      <c r="EI104" s="297"/>
      <c r="EJ104" s="297"/>
      <c r="EK104" s="297"/>
      <c r="EL104" s="297"/>
      <c r="EM104" s="297"/>
      <c r="EN104" s="297"/>
      <c r="EO104" s="297"/>
      <c r="EP104" s="297"/>
      <c r="EQ104" s="297"/>
      <c r="ER104" s="297"/>
      <c r="ES104" s="297"/>
      <c r="ET104" s="297"/>
      <c r="EU104" s="297"/>
      <c r="EV104" s="297"/>
      <c r="EW104" s="297"/>
      <c r="EX104" s="297"/>
      <c r="EY104" s="297"/>
      <c r="EZ104" s="297"/>
      <c r="FA104" s="297"/>
      <c r="FB104" s="297"/>
      <c r="FC104" s="297"/>
      <c r="FD104" s="297"/>
      <c r="FE104" s="297"/>
      <c r="FF104" s="297"/>
      <c r="FG104" s="297"/>
      <c r="FH104" s="297"/>
      <c r="FI104" s="297"/>
      <c r="FJ104" s="297"/>
      <c r="FK104" s="297"/>
      <c r="FL104" s="297"/>
      <c r="FM104" s="297"/>
      <c r="FN104" s="297"/>
      <c r="FO104" s="297"/>
      <c r="FP104" s="297"/>
      <c r="FQ104" s="297"/>
      <c r="FR104" s="297"/>
      <c r="FS104" s="297"/>
      <c r="FT104" s="297"/>
      <c r="FU104" s="297"/>
      <c r="FV104" s="297"/>
      <c r="FW104" s="297"/>
      <c r="FX104" s="297"/>
      <c r="FY104" s="297"/>
      <c r="FZ104" s="297"/>
      <c r="GA104" s="297"/>
      <c r="GB104" s="297"/>
      <c r="GC104" s="297"/>
      <c r="GD104" s="297"/>
      <c r="GE104" s="297"/>
      <c r="GF104" s="297"/>
      <c r="GG104" s="297"/>
      <c r="GH104" s="297"/>
      <c r="GI104" s="297"/>
      <c r="GJ104" s="297"/>
      <c r="GK104" s="297"/>
      <c r="GL104" s="297"/>
      <c r="GM104" s="297"/>
      <c r="GN104" s="297"/>
      <c r="GO104" s="297"/>
      <c r="GP104" s="297"/>
      <c r="GQ104" s="297"/>
      <c r="GR104" s="297"/>
      <c r="GS104" s="297"/>
      <c r="GT104" s="297"/>
      <c r="GU104" s="297"/>
      <c r="GV104" s="297"/>
      <c r="GW104" s="297"/>
    </row>
    <row r="105" spans="2:205" x14ac:dyDescent="0.25">
      <c r="B105" s="304"/>
      <c r="C105" s="305"/>
      <c r="D105" s="306"/>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297"/>
      <c r="AP105" s="297"/>
      <c r="AQ105" s="297"/>
      <c r="AR105" s="297"/>
      <c r="AS105" s="297"/>
      <c r="AT105" s="297"/>
      <c r="AU105" s="297"/>
      <c r="AV105" s="297"/>
      <c r="AW105" s="297"/>
      <c r="AX105" s="297"/>
      <c r="AY105" s="297"/>
      <c r="AZ105" s="297"/>
      <c r="BA105" s="297"/>
      <c r="BB105" s="297"/>
      <c r="BC105" s="297"/>
      <c r="BD105" s="297"/>
      <c r="BE105" s="297"/>
      <c r="BF105" s="297"/>
      <c r="BG105" s="297"/>
      <c r="BH105" s="297"/>
      <c r="BI105" s="297"/>
      <c r="BJ105" s="297"/>
      <c r="BK105" s="297"/>
      <c r="BL105" s="297"/>
      <c r="BM105" s="297"/>
      <c r="BN105" s="297"/>
      <c r="BO105" s="297"/>
      <c r="BP105" s="297"/>
      <c r="BQ105" s="297"/>
      <c r="BR105" s="297"/>
      <c r="BS105" s="297"/>
      <c r="BT105" s="297"/>
      <c r="BU105" s="297"/>
      <c r="BV105" s="297"/>
      <c r="BW105" s="297"/>
      <c r="BX105" s="297"/>
      <c r="BY105" s="297"/>
      <c r="BZ105" s="297"/>
      <c r="CA105" s="297"/>
      <c r="CB105" s="297"/>
      <c r="CC105" s="297"/>
      <c r="CD105" s="297"/>
      <c r="CE105" s="297"/>
      <c r="CF105" s="297"/>
      <c r="CG105" s="297"/>
      <c r="CH105" s="297"/>
      <c r="CI105" s="297"/>
      <c r="CJ105" s="297"/>
      <c r="CK105" s="297"/>
      <c r="CL105" s="297"/>
      <c r="CM105" s="297"/>
      <c r="CN105" s="297"/>
      <c r="CO105" s="297"/>
      <c r="CP105" s="297"/>
      <c r="CQ105" s="297"/>
      <c r="CR105" s="297"/>
      <c r="CS105" s="297"/>
      <c r="CT105" s="297"/>
      <c r="CU105" s="297"/>
      <c r="CV105" s="297"/>
      <c r="CW105" s="297"/>
      <c r="CX105" s="297"/>
      <c r="CY105" s="297"/>
      <c r="CZ105" s="297"/>
      <c r="DA105" s="297"/>
      <c r="DB105" s="297"/>
      <c r="DC105" s="297"/>
      <c r="DD105" s="297"/>
      <c r="DE105" s="297"/>
      <c r="DF105" s="297"/>
      <c r="DG105" s="297"/>
      <c r="DH105" s="297"/>
      <c r="DI105" s="297"/>
      <c r="DJ105" s="297"/>
      <c r="DK105" s="297"/>
      <c r="DL105" s="297"/>
      <c r="DM105" s="297"/>
      <c r="DN105" s="297"/>
      <c r="DO105" s="297"/>
      <c r="DP105" s="297"/>
      <c r="DQ105" s="297"/>
      <c r="DR105" s="297"/>
      <c r="DS105" s="297"/>
      <c r="DT105" s="297"/>
      <c r="DU105" s="297"/>
      <c r="DV105" s="297"/>
      <c r="DW105" s="297"/>
      <c r="DX105" s="297"/>
      <c r="DY105" s="297"/>
      <c r="DZ105" s="297"/>
      <c r="EA105" s="297"/>
      <c r="EB105" s="297"/>
      <c r="EC105" s="297"/>
      <c r="ED105" s="297"/>
      <c r="EE105" s="297"/>
      <c r="EF105" s="297"/>
      <c r="EG105" s="297"/>
      <c r="EH105" s="297"/>
      <c r="EI105" s="297"/>
      <c r="EJ105" s="297"/>
      <c r="EK105" s="297"/>
      <c r="EL105" s="297"/>
      <c r="EM105" s="297"/>
      <c r="EN105" s="297"/>
      <c r="EO105" s="297"/>
      <c r="EP105" s="297"/>
      <c r="EQ105" s="297"/>
      <c r="ER105" s="297"/>
      <c r="ES105" s="297"/>
      <c r="ET105" s="297"/>
      <c r="EU105" s="297"/>
      <c r="EV105" s="297"/>
      <c r="EW105" s="297"/>
      <c r="EX105" s="297"/>
      <c r="EY105" s="297"/>
      <c r="EZ105" s="297"/>
      <c r="FA105" s="297"/>
      <c r="FB105" s="297"/>
      <c r="FC105" s="297"/>
      <c r="FD105" s="297"/>
      <c r="FE105" s="297"/>
      <c r="FF105" s="297"/>
      <c r="FG105" s="297"/>
      <c r="FH105" s="297"/>
      <c r="FI105" s="297"/>
      <c r="FJ105" s="297"/>
      <c r="FK105" s="297"/>
      <c r="FL105" s="297"/>
      <c r="FM105" s="297"/>
      <c r="FN105" s="297"/>
      <c r="FO105" s="297"/>
      <c r="FP105" s="297"/>
      <c r="FQ105" s="297"/>
      <c r="FR105" s="297"/>
      <c r="FS105" s="297"/>
      <c r="FT105" s="297"/>
      <c r="FU105" s="297"/>
      <c r="FV105" s="297"/>
      <c r="FW105" s="297"/>
      <c r="FX105" s="297"/>
      <c r="FY105" s="297"/>
      <c r="FZ105" s="297"/>
      <c r="GA105" s="297"/>
      <c r="GB105" s="297"/>
      <c r="GC105" s="297"/>
      <c r="GD105" s="297"/>
      <c r="GE105" s="297"/>
      <c r="GF105" s="297"/>
      <c r="GG105" s="297"/>
      <c r="GH105" s="297"/>
      <c r="GI105" s="297"/>
      <c r="GJ105" s="297"/>
      <c r="GK105" s="297"/>
      <c r="GL105" s="297"/>
      <c r="GM105" s="297"/>
      <c r="GN105" s="297"/>
      <c r="GO105" s="297"/>
      <c r="GP105" s="297"/>
      <c r="GQ105" s="297"/>
      <c r="GR105" s="297"/>
      <c r="GS105" s="297"/>
      <c r="GT105" s="297"/>
      <c r="GU105" s="297"/>
      <c r="GV105" s="297"/>
      <c r="GW105" s="297"/>
    </row>
  </sheetData>
  <mergeCells count="1">
    <mergeCell ref="B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4"/>
  </sheetPr>
  <dimension ref="A2:Y13"/>
  <sheetViews>
    <sheetView topLeftCell="Q1" zoomScale="70" zoomScaleNormal="70" workbookViewId="0">
      <selection activeCell="AD8" sqref="AD8"/>
    </sheetView>
  </sheetViews>
  <sheetFormatPr baseColWidth="10" defaultColWidth="11.5703125" defaultRowHeight="15" x14ac:dyDescent="0.25"/>
  <cols>
    <col min="1" max="1" width="0.140625" style="312" hidden="1" customWidth="1"/>
    <col min="2" max="2" width="21" style="312" bestFit="1" customWidth="1"/>
    <col min="3" max="3" width="47.140625" style="312" bestFit="1" customWidth="1"/>
    <col min="4" max="4" width="41.42578125" style="312" bestFit="1" customWidth="1"/>
    <col min="5" max="5" width="28.140625" style="312" bestFit="1" customWidth="1"/>
    <col min="6" max="6" width="55.85546875" style="312" bestFit="1" customWidth="1"/>
    <col min="7" max="7" width="40.5703125" style="312" bestFit="1" customWidth="1"/>
    <col min="8" max="8" width="34" style="312" bestFit="1" customWidth="1"/>
    <col min="9" max="9" width="36.42578125" style="312" bestFit="1" customWidth="1"/>
    <col min="10" max="10" width="30.5703125" style="312" bestFit="1" customWidth="1"/>
    <col min="11" max="11" width="27.140625" style="312" bestFit="1" customWidth="1"/>
    <col min="12" max="12" width="12.42578125" style="312" bestFit="1" customWidth="1"/>
    <col min="13" max="13" width="15.28515625" style="312" bestFit="1" customWidth="1"/>
    <col min="14" max="14" width="26.7109375" style="312" bestFit="1" customWidth="1"/>
    <col min="15" max="15" width="27.7109375" style="312" bestFit="1" customWidth="1"/>
    <col min="16" max="16" width="66.85546875" style="312" bestFit="1" customWidth="1"/>
    <col min="17" max="17" width="26.7109375" style="312" bestFit="1" customWidth="1"/>
    <col min="18" max="18" width="27.7109375" style="312" bestFit="1" customWidth="1"/>
    <col min="19" max="19" width="39.28515625" style="312" bestFit="1" customWidth="1"/>
    <col min="20" max="20" width="26.7109375" style="312" bestFit="1" customWidth="1"/>
    <col min="21" max="21" width="27.7109375" style="312" bestFit="1" customWidth="1"/>
    <col min="22" max="22" width="35.28515625" style="312" bestFit="1" customWidth="1"/>
    <col min="23" max="23" width="46" style="312" bestFit="1" customWidth="1"/>
    <col min="24" max="24" width="27.7109375" style="312" bestFit="1" customWidth="1"/>
    <col min="25" max="25" width="29.28515625" style="312" bestFit="1" customWidth="1"/>
    <col min="26" max="260" width="11.5703125" style="312"/>
    <col min="261" max="261" width="1.7109375" style="312" customWidth="1"/>
    <col min="262" max="263" width="28.7109375" style="312" customWidth="1"/>
    <col min="264" max="264" width="22.85546875" style="312" bestFit="1" customWidth="1"/>
    <col min="265" max="266" width="40.140625" style="312" customWidth="1"/>
    <col min="267" max="267" width="27.28515625" style="312" customWidth="1"/>
    <col min="268" max="268" width="20.7109375" style="312" customWidth="1"/>
    <col min="269" max="269" width="22.42578125" style="312" customWidth="1"/>
    <col min="270" max="270" width="21.28515625" style="312" customWidth="1"/>
    <col min="271" max="271" width="16" style="312" bestFit="1" customWidth="1"/>
    <col min="272" max="272" width="49" style="312" customWidth="1"/>
    <col min="273" max="516" width="11.5703125" style="312"/>
    <col min="517" max="517" width="1.7109375" style="312" customWidth="1"/>
    <col min="518" max="519" width="28.7109375" style="312" customWidth="1"/>
    <col min="520" max="520" width="22.85546875" style="312" bestFit="1" customWidth="1"/>
    <col min="521" max="522" width="40.140625" style="312" customWidth="1"/>
    <col min="523" max="523" width="27.28515625" style="312" customWidth="1"/>
    <col min="524" max="524" width="20.7109375" style="312" customWidth="1"/>
    <col min="525" max="525" width="22.42578125" style="312" customWidth="1"/>
    <col min="526" max="526" width="21.28515625" style="312" customWidth="1"/>
    <col min="527" max="527" width="16" style="312" bestFit="1" customWidth="1"/>
    <col min="528" max="528" width="49" style="312" customWidth="1"/>
    <col min="529" max="772" width="11.5703125" style="312"/>
    <col min="773" max="773" width="1.7109375" style="312" customWidth="1"/>
    <col min="774" max="775" width="28.7109375" style="312" customWidth="1"/>
    <col min="776" max="776" width="22.85546875" style="312" bestFit="1" customWidth="1"/>
    <col min="777" max="778" width="40.140625" style="312" customWidth="1"/>
    <col min="779" max="779" width="27.28515625" style="312" customWidth="1"/>
    <col min="780" max="780" width="20.7109375" style="312" customWidth="1"/>
    <col min="781" max="781" width="22.42578125" style="312" customWidth="1"/>
    <col min="782" max="782" width="21.28515625" style="312" customWidth="1"/>
    <col min="783" max="783" width="16" style="312" bestFit="1" customWidth="1"/>
    <col min="784" max="784" width="49" style="312" customWidth="1"/>
    <col min="785" max="1028" width="11.5703125" style="312"/>
    <col min="1029" max="1029" width="1.7109375" style="312" customWidth="1"/>
    <col min="1030" max="1031" width="28.7109375" style="312" customWidth="1"/>
    <col min="1032" max="1032" width="22.85546875" style="312" bestFit="1" customWidth="1"/>
    <col min="1033" max="1034" width="40.140625" style="312" customWidth="1"/>
    <col min="1035" max="1035" width="27.28515625" style="312" customWidth="1"/>
    <col min="1036" max="1036" width="20.7109375" style="312" customWidth="1"/>
    <col min="1037" max="1037" width="22.42578125" style="312" customWidth="1"/>
    <col min="1038" max="1038" width="21.28515625" style="312" customWidth="1"/>
    <col min="1039" max="1039" width="16" style="312" bestFit="1" customWidth="1"/>
    <col min="1040" max="1040" width="49" style="312" customWidth="1"/>
    <col min="1041" max="1284" width="11.5703125" style="312"/>
    <col min="1285" max="1285" width="1.7109375" style="312" customWidth="1"/>
    <col min="1286" max="1287" width="28.7109375" style="312" customWidth="1"/>
    <col min="1288" max="1288" width="22.85546875" style="312" bestFit="1" customWidth="1"/>
    <col min="1289" max="1290" width="40.140625" style="312" customWidth="1"/>
    <col min="1291" max="1291" width="27.28515625" style="312" customWidth="1"/>
    <col min="1292" max="1292" width="20.7109375" style="312" customWidth="1"/>
    <col min="1293" max="1293" width="22.42578125" style="312" customWidth="1"/>
    <col min="1294" max="1294" width="21.28515625" style="312" customWidth="1"/>
    <col min="1295" max="1295" width="16" style="312" bestFit="1" customWidth="1"/>
    <col min="1296" max="1296" width="49" style="312" customWidth="1"/>
    <col min="1297" max="1540" width="11.5703125" style="312"/>
    <col min="1541" max="1541" width="1.7109375" style="312" customWidth="1"/>
    <col min="1542" max="1543" width="28.7109375" style="312" customWidth="1"/>
    <col min="1544" max="1544" width="22.85546875" style="312" bestFit="1" customWidth="1"/>
    <col min="1545" max="1546" width="40.140625" style="312" customWidth="1"/>
    <col min="1547" max="1547" width="27.28515625" style="312" customWidth="1"/>
    <col min="1548" max="1548" width="20.7109375" style="312" customWidth="1"/>
    <col min="1549" max="1549" width="22.42578125" style="312" customWidth="1"/>
    <col min="1550" max="1550" width="21.28515625" style="312" customWidth="1"/>
    <col min="1551" max="1551" width="16" style="312" bestFit="1" customWidth="1"/>
    <col min="1552" max="1552" width="49" style="312" customWidth="1"/>
    <col min="1553" max="1796" width="11.5703125" style="312"/>
    <col min="1797" max="1797" width="1.7109375" style="312" customWidth="1"/>
    <col min="1798" max="1799" width="28.7109375" style="312" customWidth="1"/>
    <col min="1800" max="1800" width="22.85546875" style="312" bestFit="1" customWidth="1"/>
    <col min="1801" max="1802" width="40.140625" style="312" customWidth="1"/>
    <col min="1803" max="1803" width="27.28515625" style="312" customWidth="1"/>
    <col min="1804" max="1804" width="20.7109375" style="312" customWidth="1"/>
    <col min="1805" max="1805" width="22.42578125" style="312" customWidth="1"/>
    <col min="1806" max="1806" width="21.28515625" style="312" customWidth="1"/>
    <col min="1807" max="1807" width="16" style="312" bestFit="1" customWidth="1"/>
    <col min="1808" max="1808" width="49" style="312" customWidth="1"/>
    <col min="1809" max="2052" width="11.5703125" style="312"/>
    <col min="2053" max="2053" width="1.7109375" style="312" customWidth="1"/>
    <col min="2054" max="2055" width="28.7109375" style="312" customWidth="1"/>
    <col min="2056" max="2056" width="22.85546875" style="312" bestFit="1" customWidth="1"/>
    <col min="2057" max="2058" width="40.140625" style="312" customWidth="1"/>
    <col min="2059" max="2059" width="27.28515625" style="312" customWidth="1"/>
    <col min="2060" max="2060" width="20.7109375" style="312" customWidth="1"/>
    <col min="2061" max="2061" width="22.42578125" style="312" customWidth="1"/>
    <col min="2062" max="2062" width="21.28515625" style="312" customWidth="1"/>
    <col min="2063" max="2063" width="16" style="312" bestFit="1" customWidth="1"/>
    <col min="2064" max="2064" width="49" style="312" customWidth="1"/>
    <col min="2065" max="2308" width="11.5703125" style="312"/>
    <col min="2309" max="2309" width="1.7109375" style="312" customWidth="1"/>
    <col min="2310" max="2311" width="28.7109375" style="312" customWidth="1"/>
    <col min="2312" max="2312" width="22.85546875" style="312" bestFit="1" customWidth="1"/>
    <col min="2313" max="2314" width="40.140625" style="312" customWidth="1"/>
    <col min="2315" max="2315" width="27.28515625" style="312" customWidth="1"/>
    <col min="2316" max="2316" width="20.7109375" style="312" customWidth="1"/>
    <col min="2317" max="2317" width="22.42578125" style="312" customWidth="1"/>
    <col min="2318" max="2318" width="21.28515625" style="312" customWidth="1"/>
    <col min="2319" max="2319" width="16" style="312" bestFit="1" customWidth="1"/>
    <col min="2320" max="2320" width="49" style="312" customWidth="1"/>
    <col min="2321" max="2564" width="11.5703125" style="312"/>
    <col min="2565" max="2565" width="1.7109375" style="312" customWidth="1"/>
    <col min="2566" max="2567" width="28.7109375" style="312" customWidth="1"/>
    <col min="2568" max="2568" width="22.85546875" style="312" bestFit="1" customWidth="1"/>
    <col min="2569" max="2570" width="40.140625" style="312" customWidth="1"/>
    <col min="2571" max="2571" width="27.28515625" style="312" customWidth="1"/>
    <col min="2572" max="2572" width="20.7109375" style="312" customWidth="1"/>
    <col min="2573" max="2573" width="22.42578125" style="312" customWidth="1"/>
    <col min="2574" max="2574" width="21.28515625" style="312" customWidth="1"/>
    <col min="2575" max="2575" width="16" style="312" bestFit="1" customWidth="1"/>
    <col min="2576" max="2576" width="49" style="312" customWidth="1"/>
    <col min="2577" max="2820" width="11.5703125" style="312"/>
    <col min="2821" max="2821" width="1.7109375" style="312" customWidth="1"/>
    <col min="2822" max="2823" width="28.7109375" style="312" customWidth="1"/>
    <col min="2824" max="2824" width="22.85546875" style="312" bestFit="1" customWidth="1"/>
    <col min="2825" max="2826" width="40.140625" style="312" customWidth="1"/>
    <col min="2827" max="2827" width="27.28515625" style="312" customWidth="1"/>
    <col min="2828" max="2828" width="20.7109375" style="312" customWidth="1"/>
    <col min="2829" max="2829" width="22.42578125" style="312" customWidth="1"/>
    <col min="2830" max="2830" width="21.28515625" style="312" customWidth="1"/>
    <col min="2831" max="2831" width="16" style="312" bestFit="1" customWidth="1"/>
    <col min="2832" max="2832" width="49" style="312" customWidth="1"/>
    <col min="2833" max="3076" width="11.5703125" style="312"/>
    <col min="3077" max="3077" width="1.7109375" style="312" customWidth="1"/>
    <col min="3078" max="3079" width="28.7109375" style="312" customWidth="1"/>
    <col min="3080" max="3080" width="22.85546875" style="312" bestFit="1" customWidth="1"/>
    <col min="3081" max="3082" width="40.140625" style="312" customWidth="1"/>
    <col min="3083" max="3083" width="27.28515625" style="312" customWidth="1"/>
    <col min="3084" max="3084" width="20.7109375" style="312" customWidth="1"/>
    <col min="3085" max="3085" width="22.42578125" style="312" customWidth="1"/>
    <col min="3086" max="3086" width="21.28515625" style="312" customWidth="1"/>
    <col min="3087" max="3087" width="16" style="312" bestFit="1" customWidth="1"/>
    <col min="3088" max="3088" width="49" style="312" customWidth="1"/>
    <col min="3089" max="3332" width="11.5703125" style="312"/>
    <col min="3333" max="3333" width="1.7109375" style="312" customWidth="1"/>
    <col min="3334" max="3335" width="28.7109375" style="312" customWidth="1"/>
    <col min="3336" max="3336" width="22.85546875" style="312" bestFit="1" customWidth="1"/>
    <col min="3337" max="3338" width="40.140625" style="312" customWidth="1"/>
    <col min="3339" max="3339" width="27.28515625" style="312" customWidth="1"/>
    <col min="3340" max="3340" width="20.7109375" style="312" customWidth="1"/>
    <col min="3341" max="3341" width="22.42578125" style="312" customWidth="1"/>
    <col min="3342" max="3342" width="21.28515625" style="312" customWidth="1"/>
    <col min="3343" max="3343" width="16" style="312" bestFit="1" customWidth="1"/>
    <col min="3344" max="3344" width="49" style="312" customWidth="1"/>
    <col min="3345" max="3588" width="11.5703125" style="312"/>
    <col min="3589" max="3589" width="1.7109375" style="312" customWidth="1"/>
    <col min="3590" max="3591" width="28.7109375" style="312" customWidth="1"/>
    <col min="3592" max="3592" width="22.85546875" style="312" bestFit="1" customWidth="1"/>
    <col min="3593" max="3594" width="40.140625" style="312" customWidth="1"/>
    <col min="3595" max="3595" width="27.28515625" style="312" customWidth="1"/>
    <col min="3596" max="3596" width="20.7109375" style="312" customWidth="1"/>
    <col min="3597" max="3597" width="22.42578125" style="312" customWidth="1"/>
    <col min="3598" max="3598" width="21.28515625" style="312" customWidth="1"/>
    <col min="3599" max="3599" width="16" style="312" bestFit="1" customWidth="1"/>
    <col min="3600" max="3600" width="49" style="312" customWidth="1"/>
    <col min="3601" max="3844" width="11.5703125" style="312"/>
    <col min="3845" max="3845" width="1.7109375" style="312" customWidth="1"/>
    <col min="3846" max="3847" width="28.7109375" style="312" customWidth="1"/>
    <col min="3848" max="3848" width="22.85546875" style="312" bestFit="1" customWidth="1"/>
    <col min="3849" max="3850" width="40.140625" style="312" customWidth="1"/>
    <col min="3851" max="3851" width="27.28515625" style="312" customWidth="1"/>
    <col min="3852" max="3852" width="20.7109375" style="312" customWidth="1"/>
    <col min="3853" max="3853" width="22.42578125" style="312" customWidth="1"/>
    <col min="3854" max="3854" width="21.28515625" style="312" customWidth="1"/>
    <col min="3855" max="3855" width="16" style="312" bestFit="1" customWidth="1"/>
    <col min="3856" max="3856" width="49" style="312" customWidth="1"/>
    <col min="3857" max="4100" width="11.5703125" style="312"/>
    <col min="4101" max="4101" width="1.7109375" style="312" customWidth="1"/>
    <col min="4102" max="4103" width="28.7109375" style="312" customWidth="1"/>
    <col min="4104" max="4104" width="22.85546875" style="312" bestFit="1" customWidth="1"/>
    <col min="4105" max="4106" width="40.140625" style="312" customWidth="1"/>
    <col min="4107" max="4107" width="27.28515625" style="312" customWidth="1"/>
    <col min="4108" max="4108" width="20.7109375" style="312" customWidth="1"/>
    <col min="4109" max="4109" width="22.42578125" style="312" customWidth="1"/>
    <col min="4110" max="4110" width="21.28515625" style="312" customWidth="1"/>
    <col min="4111" max="4111" width="16" style="312" bestFit="1" customWidth="1"/>
    <col min="4112" max="4112" width="49" style="312" customWidth="1"/>
    <col min="4113" max="4356" width="11.5703125" style="312"/>
    <col min="4357" max="4357" width="1.7109375" style="312" customWidth="1"/>
    <col min="4358" max="4359" width="28.7109375" style="312" customWidth="1"/>
    <col min="4360" max="4360" width="22.85546875" style="312" bestFit="1" customWidth="1"/>
    <col min="4361" max="4362" width="40.140625" style="312" customWidth="1"/>
    <col min="4363" max="4363" width="27.28515625" style="312" customWidth="1"/>
    <col min="4364" max="4364" width="20.7109375" style="312" customWidth="1"/>
    <col min="4365" max="4365" width="22.42578125" style="312" customWidth="1"/>
    <col min="4366" max="4366" width="21.28515625" style="312" customWidth="1"/>
    <col min="4367" max="4367" width="16" style="312" bestFit="1" customWidth="1"/>
    <col min="4368" max="4368" width="49" style="312" customWidth="1"/>
    <col min="4369" max="4612" width="11.5703125" style="312"/>
    <col min="4613" max="4613" width="1.7109375" style="312" customWidth="1"/>
    <col min="4614" max="4615" width="28.7109375" style="312" customWidth="1"/>
    <col min="4616" max="4616" width="22.85546875" style="312" bestFit="1" customWidth="1"/>
    <col min="4617" max="4618" width="40.140625" style="312" customWidth="1"/>
    <col min="4619" max="4619" width="27.28515625" style="312" customWidth="1"/>
    <col min="4620" max="4620" width="20.7109375" style="312" customWidth="1"/>
    <col min="4621" max="4621" width="22.42578125" style="312" customWidth="1"/>
    <col min="4622" max="4622" width="21.28515625" style="312" customWidth="1"/>
    <col min="4623" max="4623" width="16" style="312" bestFit="1" customWidth="1"/>
    <col min="4624" max="4624" width="49" style="312" customWidth="1"/>
    <col min="4625" max="4868" width="11.5703125" style="312"/>
    <col min="4869" max="4869" width="1.7109375" style="312" customWidth="1"/>
    <col min="4870" max="4871" width="28.7109375" style="312" customWidth="1"/>
    <col min="4872" max="4872" width="22.85546875" style="312" bestFit="1" customWidth="1"/>
    <col min="4873" max="4874" width="40.140625" style="312" customWidth="1"/>
    <col min="4875" max="4875" width="27.28515625" style="312" customWidth="1"/>
    <col min="4876" max="4876" width="20.7109375" style="312" customWidth="1"/>
    <col min="4877" max="4877" width="22.42578125" style="312" customWidth="1"/>
    <col min="4878" max="4878" width="21.28515625" style="312" customWidth="1"/>
    <col min="4879" max="4879" width="16" style="312" bestFit="1" customWidth="1"/>
    <col min="4880" max="4880" width="49" style="312" customWidth="1"/>
    <col min="4881" max="5124" width="11.5703125" style="312"/>
    <col min="5125" max="5125" width="1.7109375" style="312" customWidth="1"/>
    <col min="5126" max="5127" width="28.7109375" style="312" customWidth="1"/>
    <col min="5128" max="5128" width="22.85546875" style="312" bestFit="1" customWidth="1"/>
    <col min="5129" max="5130" width="40.140625" style="312" customWidth="1"/>
    <col min="5131" max="5131" width="27.28515625" style="312" customWidth="1"/>
    <col min="5132" max="5132" width="20.7109375" style="312" customWidth="1"/>
    <col min="5133" max="5133" width="22.42578125" style="312" customWidth="1"/>
    <col min="5134" max="5134" width="21.28515625" style="312" customWidth="1"/>
    <col min="5135" max="5135" width="16" style="312" bestFit="1" customWidth="1"/>
    <col min="5136" max="5136" width="49" style="312" customWidth="1"/>
    <col min="5137" max="5380" width="11.5703125" style="312"/>
    <col min="5381" max="5381" width="1.7109375" style="312" customWidth="1"/>
    <col min="5382" max="5383" width="28.7109375" style="312" customWidth="1"/>
    <col min="5384" max="5384" width="22.85546875" style="312" bestFit="1" customWidth="1"/>
    <col min="5385" max="5386" width="40.140625" style="312" customWidth="1"/>
    <col min="5387" max="5387" width="27.28515625" style="312" customWidth="1"/>
    <col min="5388" max="5388" width="20.7109375" style="312" customWidth="1"/>
    <col min="5389" max="5389" width="22.42578125" style="312" customWidth="1"/>
    <col min="5390" max="5390" width="21.28515625" style="312" customWidth="1"/>
    <col min="5391" max="5391" width="16" style="312" bestFit="1" customWidth="1"/>
    <col min="5392" max="5392" width="49" style="312" customWidth="1"/>
    <col min="5393" max="5636" width="11.5703125" style="312"/>
    <col min="5637" max="5637" width="1.7109375" style="312" customWidth="1"/>
    <col min="5638" max="5639" width="28.7109375" style="312" customWidth="1"/>
    <col min="5640" max="5640" width="22.85546875" style="312" bestFit="1" customWidth="1"/>
    <col min="5641" max="5642" width="40.140625" style="312" customWidth="1"/>
    <col min="5643" max="5643" width="27.28515625" style="312" customWidth="1"/>
    <col min="5644" max="5644" width="20.7109375" style="312" customWidth="1"/>
    <col min="5645" max="5645" width="22.42578125" style="312" customWidth="1"/>
    <col min="5646" max="5646" width="21.28515625" style="312" customWidth="1"/>
    <col min="5647" max="5647" width="16" style="312" bestFit="1" customWidth="1"/>
    <col min="5648" max="5648" width="49" style="312" customWidth="1"/>
    <col min="5649" max="5892" width="11.5703125" style="312"/>
    <col min="5893" max="5893" width="1.7109375" style="312" customWidth="1"/>
    <col min="5894" max="5895" width="28.7109375" style="312" customWidth="1"/>
    <col min="5896" max="5896" width="22.85546875" style="312" bestFit="1" customWidth="1"/>
    <col min="5897" max="5898" width="40.140625" style="312" customWidth="1"/>
    <col min="5899" max="5899" width="27.28515625" style="312" customWidth="1"/>
    <col min="5900" max="5900" width="20.7109375" style="312" customWidth="1"/>
    <col min="5901" max="5901" width="22.42578125" style="312" customWidth="1"/>
    <col min="5902" max="5902" width="21.28515625" style="312" customWidth="1"/>
    <col min="5903" max="5903" width="16" style="312" bestFit="1" customWidth="1"/>
    <col min="5904" max="5904" width="49" style="312" customWidth="1"/>
    <col min="5905" max="6148" width="11.5703125" style="312"/>
    <col min="6149" max="6149" width="1.7109375" style="312" customWidth="1"/>
    <col min="6150" max="6151" width="28.7109375" style="312" customWidth="1"/>
    <col min="6152" max="6152" width="22.85546875" style="312" bestFit="1" customWidth="1"/>
    <col min="6153" max="6154" width="40.140625" style="312" customWidth="1"/>
    <col min="6155" max="6155" width="27.28515625" style="312" customWidth="1"/>
    <col min="6156" max="6156" width="20.7109375" style="312" customWidth="1"/>
    <col min="6157" max="6157" width="22.42578125" style="312" customWidth="1"/>
    <col min="6158" max="6158" width="21.28515625" style="312" customWidth="1"/>
    <col min="6159" max="6159" width="16" style="312" bestFit="1" customWidth="1"/>
    <col min="6160" max="6160" width="49" style="312" customWidth="1"/>
    <col min="6161" max="6404" width="11.5703125" style="312"/>
    <col min="6405" max="6405" width="1.7109375" style="312" customWidth="1"/>
    <col min="6406" max="6407" width="28.7109375" style="312" customWidth="1"/>
    <col min="6408" max="6408" width="22.85546875" style="312" bestFit="1" customWidth="1"/>
    <col min="6409" max="6410" width="40.140625" style="312" customWidth="1"/>
    <col min="6411" max="6411" width="27.28515625" style="312" customWidth="1"/>
    <col min="6412" max="6412" width="20.7109375" style="312" customWidth="1"/>
    <col min="6413" max="6413" width="22.42578125" style="312" customWidth="1"/>
    <col min="6414" max="6414" width="21.28515625" style="312" customWidth="1"/>
    <col min="6415" max="6415" width="16" style="312" bestFit="1" customWidth="1"/>
    <col min="6416" max="6416" width="49" style="312" customWidth="1"/>
    <col min="6417" max="6660" width="11.5703125" style="312"/>
    <col min="6661" max="6661" width="1.7109375" style="312" customWidth="1"/>
    <col min="6662" max="6663" width="28.7109375" style="312" customWidth="1"/>
    <col min="6664" max="6664" width="22.85546875" style="312" bestFit="1" customWidth="1"/>
    <col min="6665" max="6666" width="40.140625" style="312" customWidth="1"/>
    <col min="6667" max="6667" width="27.28515625" style="312" customWidth="1"/>
    <col min="6668" max="6668" width="20.7109375" style="312" customWidth="1"/>
    <col min="6669" max="6669" width="22.42578125" style="312" customWidth="1"/>
    <col min="6670" max="6670" width="21.28515625" style="312" customWidth="1"/>
    <col min="6671" max="6671" width="16" style="312" bestFit="1" customWidth="1"/>
    <col min="6672" max="6672" width="49" style="312" customWidth="1"/>
    <col min="6673" max="6916" width="11.5703125" style="312"/>
    <col min="6917" max="6917" width="1.7109375" style="312" customWidth="1"/>
    <col min="6918" max="6919" width="28.7109375" style="312" customWidth="1"/>
    <col min="6920" max="6920" width="22.85546875" style="312" bestFit="1" customWidth="1"/>
    <col min="6921" max="6922" width="40.140625" style="312" customWidth="1"/>
    <col min="6923" max="6923" width="27.28515625" style="312" customWidth="1"/>
    <col min="6924" max="6924" width="20.7109375" style="312" customWidth="1"/>
    <col min="6925" max="6925" width="22.42578125" style="312" customWidth="1"/>
    <col min="6926" max="6926" width="21.28515625" style="312" customWidth="1"/>
    <col min="6927" max="6927" width="16" style="312" bestFit="1" customWidth="1"/>
    <col min="6928" max="6928" width="49" style="312" customWidth="1"/>
    <col min="6929" max="7172" width="11.5703125" style="312"/>
    <col min="7173" max="7173" width="1.7109375" style="312" customWidth="1"/>
    <col min="7174" max="7175" width="28.7109375" style="312" customWidth="1"/>
    <col min="7176" max="7176" width="22.85546875" style="312" bestFit="1" customWidth="1"/>
    <col min="7177" max="7178" width="40.140625" style="312" customWidth="1"/>
    <col min="7179" max="7179" width="27.28515625" style="312" customWidth="1"/>
    <col min="7180" max="7180" width="20.7109375" style="312" customWidth="1"/>
    <col min="7181" max="7181" width="22.42578125" style="312" customWidth="1"/>
    <col min="7182" max="7182" width="21.28515625" style="312" customWidth="1"/>
    <col min="7183" max="7183" width="16" style="312" bestFit="1" customWidth="1"/>
    <col min="7184" max="7184" width="49" style="312" customWidth="1"/>
    <col min="7185" max="7428" width="11.5703125" style="312"/>
    <col min="7429" max="7429" width="1.7109375" style="312" customWidth="1"/>
    <col min="7430" max="7431" width="28.7109375" style="312" customWidth="1"/>
    <col min="7432" max="7432" width="22.85546875" style="312" bestFit="1" customWidth="1"/>
    <col min="7433" max="7434" width="40.140625" style="312" customWidth="1"/>
    <col min="7435" max="7435" width="27.28515625" style="312" customWidth="1"/>
    <col min="7436" max="7436" width="20.7109375" style="312" customWidth="1"/>
    <col min="7437" max="7437" width="22.42578125" style="312" customWidth="1"/>
    <col min="7438" max="7438" width="21.28515625" style="312" customWidth="1"/>
    <col min="7439" max="7439" width="16" style="312" bestFit="1" customWidth="1"/>
    <col min="7440" max="7440" width="49" style="312" customWidth="1"/>
    <col min="7441" max="7684" width="11.5703125" style="312"/>
    <col min="7685" max="7685" width="1.7109375" style="312" customWidth="1"/>
    <col min="7686" max="7687" width="28.7109375" style="312" customWidth="1"/>
    <col min="7688" max="7688" width="22.85546875" style="312" bestFit="1" customWidth="1"/>
    <col min="7689" max="7690" width="40.140625" style="312" customWidth="1"/>
    <col min="7691" max="7691" width="27.28515625" style="312" customWidth="1"/>
    <col min="7692" max="7692" width="20.7109375" style="312" customWidth="1"/>
    <col min="7693" max="7693" width="22.42578125" style="312" customWidth="1"/>
    <col min="7694" max="7694" width="21.28515625" style="312" customWidth="1"/>
    <col min="7695" max="7695" width="16" style="312" bestFit="1" customWidth="1"/>
    <col min="7696" max="7696" width="49" style="312" customWidth="1"/>
    <col min="7697" max="7940" width="11.5703125" style="312"/>
    <col min="7941" max="7941" width="1.7109375" style="312" customWidth="1"/>
    <col min="7942" max="7943" width="28.7109375" style="312" customWidth="1"/>
    <col min="7944" max="7944" width="22.85546875" style="312" bestFit="1" customWidth="1"/>
    <col min="7945" max="7946" width="40.140625" style="312" customWidth="1"/>
    <col min="7947" max="7947" width="27.28515625" style="312" customWidth="1"/>
    <col min="7948" max="7948" width="20.7109375" style="312" customWidth="1"/>
    <col min="7949" max="7949" width="22.42578125" style="312" customWidth="1"/>
    <col min="7950" max="7950" width="21.28515625" style="312" customWidth="1"/>
    <col min="7951" max="7951" width="16" style="312" bestFit="1" customWidth="1"/>
    <col min="7952" max="7952" width="49" style="312" customWidth="1"/>
    <col min="7953" max="8196" width="11.5703125" style="312"/>
    <col min="8197" max="8197" width="1.7109375" style="312" customWidth="1"/>
    <col min="8198" max="8199" width="28.7109375" style="312" customWidth="1"/>
    <col min="8200" max="8200" width="22.85546875" style="312" bestFit="1" customWidth="1"/>
    <col min="8201" max="8202" width="40.140625" style="312" customWidth="1"/>
    <col min="8203" max="8203" width="27.28515625" style="312" customWidth="1"/>
    <col min="8204" max="8204" width="20.7109375" style="312" customWidth="1"/>
    <col min="8205" max="8205" width="22.42578125" style="312" customWidth="1"/>
    <col min="8206" max="8206" width="21.28515625" style="312" customWidth="1"/>
    <col min="8207" max="8207" width="16" style="312" bestFit="1" customWidth="1"/>
    <col min="8208" max="8208" width="49" style="312" customWidth="1"/>
    <col min="8209" max="8452" width="11.5703125" style="312"/>
    <col min="8453" max="8453" width="1.7109375" style="312" customWidth="1"/>
    <col min="8454" max="8455" width="28.7109375" style="312" customWidth="1"/>
    <col min="8456" max="8456" width="22.85546875" style="312" bestFit="1" customWidth="1"/>
    <col min="8457" max="8458" width="40.140625" style="312" customWidth="1"/>
    <col min="8459" max="8459" width="27.28515625" style="312" customWidth="1"/>
    <col min="8460" max="8460" width="20.7109375" style="312" customWidth="1"/>
    <col min="8461" max="8461" width="22.42578125" style="312" customWidth="1"/>
    <col min="8462" max="8462" width="21.28515625" style="312" customWidth="1"/>
    <col min="8463" max="8463" width="16" style="312" bestFit="1" customWidth="1"/>
    <col min="8464" max="8464" width="49" style="312" customWidth="1"/>
    <col min="8465" max="8708" width="11.5703125" style="312"/>
    <col min="8709" max="8709" width="1.7109375" style="312" customWidth="1"/>
    <col min="8710" max="8711" width="28.7109375" style="312" customWidth="1"/>
    <col min="8712" max="8712" width="22.85546875" style="312" bestFit="1" customWidth="1"/>
    <col min="8713" max="8714" width="40.140625" style="312" customWidth="1"/>
    <col min="8715" max="8715" width="27.28515625" style="312" customWidth="1"/>
    <col min="8716" max="8716" width="20.7109375" style="312" customWidth="1"/>
    <col min="8717" max="8717" width="22.42578125" style="312" customWidth="1"/>
    <col min="8718" max="8718" width="21.28515625" style="312" customWidth="1"/>
    <col min="8719" max="8719" width="16" style="312" bestFit="1" customWidth="1"/>
    <col min="8720" max="8720" width="49" style="312" customWidth="1"/>
    <col min="8721" max="8964" width="11.5703125" style="312"/>
    <col min="8965" max="8965" width="1.7109375" style="312" customWidth="1"/>
    <col min="8966" max="8967" width="28.7109375" style="312" customWidth="1"/>
    <col min="8968" max="8968" width="22.85546875" style="312" bestFit="1" customWidth="1"/>
    <col min="8969" max="8970" width="40.140625" style="312" customWidth="1"/>
    <col min="8971" max="8971" width="27.28515625" style="312" customWidth="1"/>
    <col min="8972" max="8972" width="20.7109375" style="312" customWidth="1"/>
    <col min="8973" max="8973" width="22.42578125" style="312" customWidth="1"/>
    <col min="8974" max="8974" width="21.28515625" style="312" customWidth="1"/>
    <col min="8975" max="8975" width="16" style="312" bestFit="1" customWidth="1"/>
    <col min="8976" max="8976" width="49" style="312" customWidth="1"/>
    <col min="8977" max="9220" width="11.5703125" style="312"/>
    <col min="9221" max="9221" width="1.7109375" style="312" customWidth="1"/>
    <col min="9222" max="9223" width="28.7109375" style="312" customWidth="1"/>
    <col min="9224" max="9224" width="22.85546875" style="312" bestFit="1" customWidth="1"/>
    <col min="9225" max="9226" width="40.140625" style="312" customWidth="1"/>
    <col min="9227" max="9227" width="27.28515625" style="312" customWidth="1"/>
    <col min="9228" max="9228" width="20.7109375" style="312" customWidth="1"/>
    <col min="9229" max="9229" width="22.42578125" style="312" customWidth="1"/>
    <col min="9230" max="9230" width="21.28515625" style="312" customWidth="1"/>
    <col min="9231" max="9231" width="16" style="312" bestFit="1" customWidth="1"/>
    <col min="9232" max="9232" width="49" style="312" customWidth="1"/>
    <col min="9233" max="9476" width="11.5703125" style="312"/>
    <col min="9477" max="9477" width="1.7109375" style="312" customWidth="1"/>
    <col min="9478" max="9479" width="28.7109375" style="312" customWidth="1"/>
    <col min="9480" max="9480" width="22.85546875" style="312" bestFit="1" customWidth="1"/>
    <col min="9481" max="9482" width="40.140625" style="312" customWidth="1"/>
    <col min="9483" max="9483" width="27.28515625" style="312" customWidth="1"/>
    <col min="9484" max="9484" width="20.7109375" style="312" customWidth="1"/>
    <col min="9485" max="9485" width="22.42578125" style="312" customWidth="1"/>
    <col min="9486" max="9486" width="21.28515625" style="312" customWidth="1"/>
    <col min="9487" max="9487" width="16" style="312" bestFit="1" customWidth="1"/>
    <col min="9488" max="9488" width="49" style="312" customWidth="1"/>
    <col min="9489" max="9732" width="11.5703125" style="312"/>
    <col min="9733" max="9733" width="1.7109375" style="312" customWidth="1"/>
    <col min="9734" max="9735" width="28.7109375" style="312" customWidth="1"/>
    <col min="9736" max="9736" width="22.85546875" style="312" bestFit="1" customWidth="1"/>
    <col min="9737" max="9738" width="40.140625" style="312" customWidth="1"/>
    <col min="9739" max="9739" width="27.28515625" style="312" customWidth="1"/>
    <col min="9740" max="9740" width="20.7109375" style="312" customWidth="1"/>
    <col min="9741" max="9741" width="22.42578125" style="312" customWidth="1"/>
    <col min="9742" max="9742" width="21.28515625" style="312" customWidth="1"/>
    <col min="9743" max="9743" width="16" style="312" bestFit="1" customWidth="1"/>
    <col min="9744" max="9744" width="49" style="312" customWidth="1"/>
    <col min="9745" max="9988" width="11.5703125" style="312"/>
    <col min="9989" max="9989" width="1.7109375" style="312" customWidth="1"/>
    <col min="9990" max="9991" width="28.7109375" style="312" customWidth="1"/>
    <col min="9992" max="9992" width="22.85546875" style="312" bestFit="1" customWidth="1"/>
    <col min="9993" max="9994" width="40.140625" style="312" customWidth="1"/>
    <col min="9995" max="9995" width="27.28515625" style="312" customWidth="1"/>
    <col min="9996" max="9996" width="20.7109375" style="312" customWidth="1"/>
    <col min="9997" max="9997" width="22.42578125" style="312" customWidth="1"/>
    <col min="9998" max="9998" width="21.28515625" style="312" customWidth="1"/>
    <col min="9999" max="9999" width="16" style="312" bestFit="1" customWidth="1"/>
    <col min="10000" max="10000" width="49" style="312" customWidth="1"/>
    <col min="10001" max="10244" width="11.5703125" style="312"/>
    <col min="10245" max="10245" width="1.7109375" style="312" customWidth="1"/>
    <col min="10246" max="10247" width="28.7109375" style="312" customWidth="1"/>
    <col min="10248" max="10248" width="22.85546875" style="312" bestFit="1" customWidth="1"/>
    <col min="10249" max="10250" width="40.140625" style="312" customWidth="1"/>
    <col min="10251" max="10251" width="27.28515625" style="312" customWidth="1"/>
    <col min="10252" max="10252" width="20.7109375" style="312" customWidth="1"/>
    <col min="10253" max="10253" width="22.42578125" style="312" customWidth="1"/>
    <col min="10254" max="10254" width="21.28515625" style="312" customWidth="1"/>
    <col min="10255" max="10255" width="16" style="312" bestFit="1" customWidth="1"/>
    <col min="10256" max="10256" width="49" style="312" customWidth="1"/>
    <col min="10257" max="10500" width="11.5703125" style="312"/>
    <col min="10501" max="10501" width="1.7109375" style="312" customWidth="1"/>
    <col min="10502" max="10503" width="28.7109375" style="312" customWidth="1"/>
    <col min="10504" max="10504" width="22.85546875" style="312" bestFit="1" customWidth="1"/>
    <col min="10505" max="10506" width="40.140625" style="312" customWidth="1"/>
    <col min="10507" max="10507" width="27.28515625" style="312" customWidth="1"/>
    <col min="10508" max="10508" width="20.7109375" style="312" customWidth="1"/>
    <col min="10509" max="10509" width="22.42578125" style="312" customWidth="1"/>
    <col min="10510" max="10510" width="21.28515625" style="312" customWidth="1"/>
    <col min="10511" max="10511" width="16" style="312" bestFit="1" customWidth="1"/>
    <col min="10512" max="10512" width="49" style="312" customWidth="1"/>
    <col min="10513" max="10756" width="11.5703125" style="312"/>
    <col min="10757" max="10757" width="1.7109375" style="312" customWidth="1"/>
    <col min="10758" max="10759" width="28.7109375" style="312" customWidth="1"/>
    <col min="10760" max="10760" width="22.85546875" style="312" bestFit="1" customWidth="1"/>
    <col min="10761" max="10762" width="40.140625" style="312" customWidth="1"/>
    <col min="10763" max="10763" width="27.28515625" style="312" customWidth="1"/>
    <col min="10764" max="10764" width="20.7109375" style="312" customWidth="1"/>
    <col min="10765" max="10765" width="22.42578125" style="312" customWidth="1"/>
    <col min="10766" max="10766" width="21.28515625" style="312" customWidth="1"/>
    <col min="10767" max="10767" width="16" style="312" bestFit="1" customWidth="1"/>
    <col min="10768" max="10768" width="49" style="312" customWidth="1"/>
    <col min="10769" max="11012" width="11.5703125" style="312"/>
    <col min="11013" max="11013" width="1.7109375" style="312" customWidth="1"/>
    <col min="11014" max="11015" width="28.7109375" style="312" customWidth="1"/>
    <col min="11016" max="11016" width="22.85546875" style="312" bestFit="1" customWidth="1"/>
    <col min="11017" max="11018" width="40.140625" style="312" customWidth="1"/>
    <col min="11019" max="11019" width="27.28515625" style="312" customWidth="1"/>
    <col min="11020" max="11020" width="20.7109375" style="312" customWidth="1"/>
    <col min="11021" max="11021" width="22.42578125" style="312" customWidth="1"/>
    <col min="11022" max="11022" width="21.28515625" style="312" customWidth="1"/>
    <col min="11023" max="11023" width="16" style="312" bestFit="1" customWidth="1"/>
    <col min="11024" max="11024" width="49" style="312" customWidth="1"/>
    <col min="11025" max="11268" width="11.5703125" style="312"/>
    <col min="11269" max="11269" width="1.7109375" style="312" customWidth="1"/>
    <col min="11270" max="11271" width="28.7109375" style="312" customWidth="1"/>
    <col min="11272" max="11272" width="22.85546875" style="312" bestFit="1" customWidth="1"/>
    <col min="11273" max="11274" width="40.140625" style="312" customWidth="1"/>
    <col min="11275" max="11275" width="27.28515625" style="312" customWidth="1"/>
    <col min="11276" max="11276" width="20.7109375" style="312" customWidth="1"/>
    <col min="11277" max="11277" width="22.42578125" style="312" customWidth="1"/>
    <col min="11278" max="11278" width="21.28515625" style="312" customWidth="1"/>
    <col min="11279" max="11279" width="16" style="312" bestFit="1" customWidth="1"/>
    <col min="11280" max="11280" width="49" style="312" customWidth="1"/>
    <col min="11281" max="11524" width="11.5703125" style="312"/>
    <col min="11525" max="11525" width="1.7109375" style="312" customWidth="1"/>
    <col min="11526" max="11527" width="28.7109375" style="312" customWidth="1"/>
    <col min="11528" max="11528" width="22.85546875" style="312" bestFit="1" customWidth="1"/>
    <col min="11529" max="11530" width="40.140625" style="312" customWidth="1"/>
    <col min="11531" max="11531" width="27.28515625" style="312" customWidth="1"/>
    <col min="11532" max="11532" width="20.7109375" style="312" customWidth="1"/>
    <col min="11533" max="11533" width="22.42578125" style="312" customWidth="1"/>
    <col min="11534" max="11534" width="21.28515625" style="312" customWidth="1"/>
    <col min="11535" max="11535" width="16" style="312" bestFit="1" customWidth="1"/>
    <col min="11536" max="11536" width="49" style="312" customWidth="1"/>
    <col min="11537" max="11780" width="11.5703125" style="312"/>
    <col min="11781" max="11781" width="1.7109375" style="312" customWidth="1"/>
    <col min="11782" max="11783" width="28.7109375" style="312" customWidth="1"/>
    <col min="11784" max="11784" width="22.85546875" style="312" bestFit="1" customWidth="1"/>
    <col min="11785" max="11786" width="40.140625" style="312" customWidth="1"/>
    <col min="11787" max="11787" width="27.28515625" style="312" customWidth="1"/>
    <col min="11788" max="11788" width="20.7109375" style="312" customWidth="1"/>
    <col min="11789" max="11789" width="22.42578125" style="312" customWidth="1"/>
    <col min="11790" max="11790" width="21.28515625" style="312" customWidth="1"/>
    <col min="11791" max="11791" width="16" style="312" bestFit="1" customWidth="1"/>
    <col min="11792" max="11792" width="49" style="312" customWidth="1"/>
    <col min="11793" max="12036" width="11.5703125" style="312"/>
    <col min="12037" max="12037" width="1.7109375" style="312" customWidth="1"/>
    <col min="12038" max="12039" width="28.7109375" style="312" customWidth="1"/>
    <col min="12040" max="12040" width="22.85546875" style="312" bestFit="1" customWidth="1"/>
    <col min="12041" max="12042" width="40.140625" style="312" customWidth="1"/>
    <col min="12043" max="12043" width="27.28515625" style="312" customWidth="1"/>
    <col min="12044" max="12044" width="20.7109375" style="312" customWidth="1"/>
    <col min="12045" max="12045" width="22.42578125" style="312" customWidth="1"/>
    <col min="12046" max="12046" width="21.28515625" style="312" customWidth="1"/>
    <col min="12047" max="12047" width="16" style="312" bestFit="1" customWidth="1"/>
    <col min="12048" max="12048" width="49" style="312" customWidth="1"/>
    <col min="12049" max="12292" width="11.5703125" style="312"/>
    <col min="12293" max="12293" width="1.7109375" style="312" customWidth="1"/>
    <col min="12294" max="12295" width="28.7109375" style="312" customWidth="1"/>
    <col min="12296" max="12296" width="22.85546875" style="312" bestFit="1" customWidth="1"/>
    <col min="12297" max="12298" width="40.140625" style="312" customWidth="1"/>
    <col min="12299" max="12299" width="27.28515625" style="312" customWidth="1"/>
    <col min="12300" max="12300" width="20.7109375" style="312" customWidth="1"/>
    <col min="12301" max="12301" width="22.42578125" style="312" customWidth="1"/>
    <col min="12302" max="12302" width="21.28515625" style="312" customWidth="1"/>
    <col min="12303" max="12303" width="16" style="312" bestFit="1" customWidth="1"/>
    <col min="12304" max="12304" width="49" style="312" customWidth="1"/>
    <col min="12305" max="12548" width="11.5703125" style="312"/>
    <col min="12549" max="12549" width="1.7109375" style="312" customWidth="1"/>
    <col min="12550" max="12551" width="28.7109375" style="312" customWidth="1"/>
    <col min="12552" max="12552" width="22.85546875" style="312" bestFit="1" customWidth="1"/>
    <col min="12553" max="12554" width="40.140625" style="312" customWidth="1"/>
    <col min="12555" max="12555" width="27.28515625" style="312" customWidth="1"/>
    <col min="12556" max="12556" width="20.7109375" style="312" customWidth="1"/>
    <col min="12557" max="12557" width="22.42578125" style="312" customWidth="1"/>
    <col min="12558" max="12558" width="21.28515625" style="312" customWidth="1"/>
    <col min="12559" max="12559" width="16" style="312" bestFit="1" customWidth="1"/>
    <col min="12560" max="12560" width="49" style="312" customWidth="1"/>
    <col min="12561" max="12804" width="11.5703125" style="312"/>
    <col min="12805" max="12805" width="1.7109375" style="312" customWidth="1"/>
    <col min="12806" max="12807" width="28.7109375" style="312" customWidth="1"/>
    <col min="12808" max="12808" width="22.85546875" style="312" bestFit="1" customWidth="1"/>
    <col min="12809" max="12810" width="40.140625" style="312" customWidth="1"/>
    <col min="12811" max="12811" width="27.28515625" style="312" customWidth="1"/>
    <col min="12812" max="12812" width="20.7109375" style="312" customWidth="1"/>
    <col min="12813" max="12813" width="22.42578125" style="312" customWidth="1"/>
    <col min="12814" max="12814" width="21.28515625" style="312" customWidth="1"/>
    <col min="12815" max="12815" width="16" style="312" bestFit="1" customWidth="1"/>
    <col min="12816" max="12816" width="49" style="312" customWidth="1"/>
    <col min="12817" max="13060" width="11.5703125" style="312"/>
    <col min="13061" max="13061" width="1.7109375" style="312" customWidth="1"/>
    <col min="13062" max="13063" width="28.7109375" style="312" customWidth="1"/>
    <col min="13064" max="13064" width="22.85546875" style="312" bestFit="1" customWidth="1"/>
    <col min="13065" max="13066" width="40.140625" style="312" customWidth="1"/>
    <col min="13067" max="13067" width="27.28515625" style="312" customWidth="1"/>
    <col min="13068" max="13068" width="20.7109375" style="312" customWidth="1"/>
    <col min="13069" max="13069" width="22.42578125" style="312" customWidth="1"/>
    <col min="13070" max="13070" width="21.28515625" style="312" customWidth="1"/>
    <col min="13071" max="13071" width="16" style="312" bestFit="1" customWidth="1"/>
    <col min="13072" max="13072" width="49" style="312" customWidth="1"/>
    <col min="13073" max="13316" width="11.5703125" style="312"/>
    <col min="13317" max="13317" width="1.7109375" style="312" customWidth="1"/>
    <col min="13318" max="13319" width="28.7109375" style="312" customWidth="1"/>
    <col min="13320" max="13320" width="22.85546875" style="312" bestFit="1" customWidth="1"/>
    <col min="13321" max="13322" width="40.140625" style="312" customWidth="1"/>
    <col min="13323" max="13323" width="27.28515625" style="312" customWidth="1"/>
    <col min="13324" max="13324" width="20.7109375" style="312" customWidth="1"/>
    <col min="13325" max="13325" width="22.42578125" style="312" customWidth="1"/>
    <col min="13326" max="13326" width="21.28515625" style="312" customWidth="1"/>
    <col min="13327" max="13327" width="16" style="312" bestFit="1" customWidth="1"/>
    <col min="13328" max="13328" width="49" style="312" customWidth="1"/>
    <col min="13329" max="13572" width="11.5703125" style="312"/>
    <col min="13573" max="13573" width="1.7109375" style="312" customWidth="1"/>
    <col min="13574" max="13575" width="28.7109375" style="312" customWidth="1"/>
    <col min="13576" max="13576" width="22.85546875" style="312" bestFit="1" customWidth="1"/>
    <col min="13577" max="13578" width="40.140625" style="312" customWidth="1"/>
    <col min="13579" max="13579" width="27.28515625" style="312" customWidth="1"/>
    <col min="13580" max="13580" width="20.7109375" style="312" customWidth="1"/>
    <col min="13581" max="13581" width="22.42578125" style="312" customWidth="1"/>
    <col min="13582" max="13582" width="21.28515625" style="312" customWidth="1"/>
    <col min="13583" max="13583" width="16" style="312" bestFit="1" customWidth="1"/>
    <col min="13584" max="13584" width="49" style="312" customWidth="1"/>
    <col min="13585" max="13828" width="11.5703125" style="312"/>
    <col min="13829" max="13829" width="1.7109375" style="312" customWidth="1"/>
    <col min="13830" max="13831" width="28.7109375" style="312" customWidth="1"/>
    <col min="13832" max="13832" width="22.85546875" style="312" bestFit="1" customWidth="1"/>
    <col min="13833" max="13834" width="40.140625" style="312" customWidth="1"/>
    <col min="13835" max="13835" width="27.28515625" style="312" customWidth="1"/>
    <col min="13836" max="13836" width="20.7109375" style="312" customWidth="1"/>
    <col min="13837" max="13837" width="22.42578125" style="312" customWidth="1"/>
    <col min="13838" max="13838" width="21.28515625" style="312" customWidth="1"/>
    <col min="13839" max="13839" width="16" style="312" bestFit="1" customWidth="1"/>
    <col min="13840" max="13840" width="49" style="312" customWidth="1"/>
    <col min="13841" max="14084" width="11.5703125" style="312"/>
    <col min="14085" max="14085" width="1.7109375" style="312" customWidth="1"/>
    <col min="14086" max="14087" width="28.7109375" style="312" customWidth="1"/>
    <col min="14088" max="14088" width="22.85546875" style="312" bestFit="1" customWidth="1"/>
    <col min="14089" max="14090" width="40.140625" style="312" customWidth="1"/>
    <col min="14091" max="14091" width="27.28515625" style="312" customWidth="1"/>
    <col min="14092" max="14092" width="20.7109375" style="312" customWidth="1"/>
    <col min="14093" max="14093" width="22.42578125" style="312" customWidth="1"/>
    <col min="14094" max="14094" width="21.28515625" style="312" customWidth="1"/>
    <col min="14095" max="14095" width="16" style="312" bestFit="1" customWidth="1"/>
    <col min="14096" max="14096" width="49" style="312" customWidth="1"/>
    <col min="14097" max="14340" width="11.5703125" style="312"/>
    <col min="14341" max="14341" width="1.7109375" style="312" customWidth="1"/>
    <col min="14342" max="14343" width="28.7109375" style="312" customWidth="1"/>
    <col min="14344" max="14344" width="22.85546875" style="312" bestFit="1" customWidth="1"/>
    <col min="14345" max="14346" width="40.140625" style="312" customWidth="1"/>
    <col min="14347" max="14347" width="27.28515625" style="312" customWidth="1"/>
    <col min="14348" max="14348" width="20.7109375" style="312" customWidth="1"/>
    <col min="14349" max="14349" width="22.42578125" style="312" customWidth="1"/>
    <col min="14350" max="14350" width="21.28515625" style="312" customWidth="1"/>
    <col min="14351" max="14351" width="16" style="312" bestFit="1" customWidth="1"/>
    <col min="14352" max="14352" width="49" style="312" customWidth="1"/>
    <col min="14353" max="14596" width="11.5703125" style="312"/>
    <col min="14597" max="14597" width="1.7109375" style="312" customWidth="1"/>
    <col min="14598" max="14599" width="28.7109375" style="312" customWidth="1"/>
    <col min="14600" max="14600" width="22.85546875" style="312" bestFit="1" customWidth="1"/>
    <col min="14601" max="14602" width="40.140625" style="312" customWidth="1"/>
    <col min="14603" max="14603" width="27.28515625" style="312" customWidth="1"/>
    <col min="14604" max="14604" width="20.7109375" style="312" customWidth="1"/>
    <col min="14605" max="14605" width="22.42578125" style="312" customWidth="1"/>
    <col min="14606" max="14606" width="21.28515625" style="312" customWidth="1"/>
    <col min="14607" max="14607" width="16" style="312" bestFit="1" customWidth="1"/>
    <col min="14608" max="14608" width="49" style="312" customWidth="1"/>
    <col min="14609" max="14852" width="11.5703125" style="312"/>
    <col min="14853" max="14853" width="1.7109375" style="312" customWidth="1"/>
    <col min="14854" max="14855" width="28.7109375" style="312" customWidth="1"/>
    <col min="14856" max="14856" width="22.85546875" style="312" bestFit="1" customWidth="1"/>
    <col min="14857" max="14858" width="40.140625" style="312" customWidth="1"/>
    <col min="14859" max="14859" width="27.28515625" style="312" customWidth="1"/>
    <col min="14860" max="14860" width="20.7109375" style="312" customWidth="1"/>
    <col min="14861" max="14861" width="22.42578125" style="312" customWidth="1"/>
    <col min="14862" max="14862" width="21.28515625" style="312" customWidth="1"/>
    <col min="14863" max="14863" width="16" style="312" bestFit="1" customWidth="1"/>
    <col min="14864" max="14864" width="49" style="312" customWidth="1"/>
    <col min="14865" max="15108" width="11.5703125" style="312"/>
    <col min="15109" max="15109" width="1.7109375" style="312" customWidth="1"/>
    <col min="15110" max="15111" width="28.7109375" style="312" customWidth="1"/>
    <col min="15112" max="15112" width="22.85546875" style="312" bestFit="1" customWidth="1"/>
    <col min="15113" max="15114" width="40.140625" style="312" customWidth="1"/>
    <col min="15115" max="15115" width="27.28515625" style="312" customWidth="1"/>
    <col min="15116" max="15116" width="20.7109375" style="312" customWidth="1"/>
    <col min="15117" max="15117" width="22.42578125" style="312" customWidth="1"/>
    <col min="15118" max="15118" width="21.28515625" style="312" customWidth="1"/>
    <col min="15119" max="15119" width="16" style="312" bestFit="1" customWidth="1"/>
    <col min="15120" max="15120" width="49" style="312" customWidth="1"/>
    <col min="15121" max="15364" width="11.5703125" style="312"/>
    <col min="15365" max="15365" width="1.7109375" style="312" customWidth="1"/>
    <col min="15366" max="15367" width="28.7109375" style="312" customWidth="1"/>
    <col min="15368" max="15368" width="22.85546875" style="312" bestFit="1" customWidth="1"/>
    <col min="15369" max="15370" width="40.140625" style="312" customWidth="1"/>
    <col min="15371" max="15371" width="27.28515625" style="312" customWidth="1"/>
    <col min="15372" max="15372" width="20.7109375" style="312" customWidth="1"/>
    <col min="15373" max="15373" width="22.42578125" style="312" customWidth="1"/>
    <col min="15374" max="15374" width="21.28515625" style="312" customWidth="1"/>
    <col min="15375" max="15375" width="16" style="312" bestFit="1" customWidth="1"/>
    <col min="15376" max="15376" width="49" style="312" customWidth="1"/>
    <col min="15377" max="15620" width="11.5703125" style="312"/>
    <col min="15621" max="15621" width="1.7109375" style="312" customWidth="1"/>
    <col min="15622" max="15623" width="28.7109375" style="312" customWidth="1"/>
    <col min="15624" max="15624" width="22.85546875" style="312" bestFit="1" customWidth="1"/>
    <col min="15625" max="15626" width="40.140625" style="312" customWidth="1"/>
    <col min="15627" max="15627" width="27.28515625" style="312" customWidth="1"/>
    <col min="15628" max="15628" width="20.7109375" style="312" customWidth="1"/>
    <col min="15629" max="15629" width="22.42578125" style="312" customWidth="1"/>
    <col min="15630" max="15630" width="21.28515625" style="312" customWidth="1"/>
    <col min="15631" max="15631" width="16" style="312" bestFit="1" customWidth="1"/>
    <col min="15632" max="15632" width="49" style="312" customWidth="1"/>
    <col min="15633" max="15876" width="11.5703125" style="312"/>
    <col min="15877" max="15877" width="1.7109375" style="312" customWidth="1"/>
    <col min="15878" max="15879" width="28.7109375" style="312" customWidth="1"/>
    <col min="15880" max="15880" width="22.85546875" style="312" bestFit="1" customWidth="1"/>
    <col min="15881" max="15882" width="40.140625" style="312" customWidth="1"/>
    <col min="15883" max="15883" width="27.28515625" style="312" customWidth="1"/>
    <col min="15884" max="15884" width="20.7109375" style="312" customWidth="1"/>
    <col min="15885" max="15885" width="22.42578125" style="312" customWidth="1"/>
    <col min="15886" max="15886" width="21.28515625" style="312" customWidth="1"/>
    <col min="15887" max="15887" width="16" style="312" bestFit="1" customWidth="1"/>
    <col min="15888" max="15888" width="49" style="312" customWidth="1"/>
    <col min="15889" max="16132" width="11.5703125" style="312"/>
    <col min="16133" max="16133" width="1.7109375" style="312" customWidth="1"/>
    <col min="16134" max="16135" width="28.7109375" style="312" customWidth="1"/>
    <col min="16136" max="16136" width="22.85546875" style="312" bestFit="1" customWidth="1"/>
    <col min="16137" max="16138" width="40.140625" style="312" customWidth="1"/>
    <col min="16139" max="16139" width="27.28515625" style="312" customWidth="1"/>
    <col min="16140" max="16140" width="20.7109375" style="312" customWidth="1"/>
    <col min="16141" max="16141" width="22.42578125" style="312" customWidth="1"/>
    <col min="16142" max="16142" width="21.28515625" style="312" customWidth="1"/>
    <col min="16143" max="16143" width="16" style="312" bestFit="1" customWidth="1"/>
    <col min="16144" max="16144" width="49" style="312" customWidth="1"/>
    <col min="16145" max="16384" width="11.5703125" style="312"/>
  </cols>
  <sheetData>
    <row r="2" spans="2:25" ht="66.75" customHeight="1" x14ac:dyDescent="0.25">
      <c r="B2" s="315" t="s">
        <v>108</v>
      </c>
      <c r="C2" s="316"/>
      <c r="D2" s="316"/>
      <c r="E2" s="316"/>
      <c r="F2" s="316"/>
      <c r="G2" s="316"/>
      <c r="H2" s="316"/>
      <c r="I2" s="316"/>
      <c r="J2" s="316"/>
      <c r="K2" s="316"/>
      <c r="L2" s="316"/>
      <c r="M2" s="316"/>
    </row>
    <row r="3" spans="2:25" ht="15.75" thickBot="1" x14ac:dyDescent="0.3"/>
    <row r="4" spans="2:25" ht="36" customHeight="1" thickBot="1" x14ac:dyDescent="0.3">
      <c r="B4" s="317" t="s">
        <v>1</v>
      </c>
      <c r="C4" s="318" t="s">
        <v>5</v>
      </c>
      <c r="D4" s="317" t="s">
        <v>2</v>
      </c>
      <c r="E4" s="317" t="s">
        <v>6</v>
      </c>
      <c r="F4" s="319" t="s">
        <v>3</v>
      </c>
      <c r="G4" s="317" t="s">
        <v>8</v>
      </c>
      <c r="H4" s="320" t="s">
        <v>9</v>
      </c>
      <c r="I4" s="321"/>
      <c r="J4" s="321"/>
      <c r="K4" s="321"/>
      <c r="L4" s="321"/>
      <c r="M4" s="322"/>
      <c r="N4" s="223" t="s">
        <v>111</v>
      </c>
      <c r="O4" s="224"/>
      <c r="P4" s="225"/>
      <c r="Q4" s="223" t="s">
        <v>987</v>
      </c>
      <c r="R4" s="224"/>
      <c r="S4" s="225"/>
      <c r="T4" s="223" t="s">
        <v>1051</v>
      </c>
      <c r="U4" s="224"/>
      <c r="V4" s="225"/>
      <c r="W4" s="223" t="s">
        <v>1442</v>
      </c>
      <c r="X4" s="224"/>
      <c r="Y4" s="225"/>
    </row>
    <row r="5" spans="2:25" ht="59.25" customHeight="1" thickBot="1" x14ac:dyDescent="0.3">
      <c r="B5" s="317"/>
      <c r="C5" s="323"/>
      <c r="D5" s="317"/>
      <c r="E5" s="317"/>
      <c r="F5" s="324"/>
      <c r="G5" s="317"/>
      <c r="H5" s="325"/>
      <c r="I5" s="326"/>
      <c r="J5" s="326"/>
      <c r="K5" s="326"/>
      <c r="L5" s="326"/>
      <c r="M5" s="327"/>
      <c r="N5" s="226"/>
      <c r="O5" s="227"/>
      <c r="P5" s="228"/>
      <c r="Q5" s="226"/>
      <c r="R5" s="227"/>
      <c r="S5" s="228"/>
      <c r="T5" s="226"/>
      <c r="U5" s="227"/>
      <c r="V5" s="228"/>
      <c r="W5" s="226"/>
      <c r="X5" s="227"/>
      <c r="Y5" s="228"/>
    </row>
    <row r="6" spans="2:25" ht="55.5" customHeight="1" x14ac:dyDescent="0.25">
      <c r="B6" s="318"/>
      <c r="C6" s="323"/>
      <c r="D6" s="318"/>
      <c r="E6" s="318"/>
      <c r="F6" s="328" t="s">
        <v>7</v>
      </c>
      <c r="G6" s="329" t="s">
        <v>4</v>
      </c>
      <c r="H6" s="329" t="s">
        <v>10</v>
      </c>
      <c r="I6" s="329" t="s">
        <v>20</v>
      </c>
      <c r="J6" s="329" t="s">
        <v>21</v>
      </c>
      <c r="K6" s="329" t="s">
        <v>22</v>
      </c>
      <c r="L6" s="328" t="s">
        <v>11</v>
      </c>
      <c r="M6" s="328" t="s">
        <v>12</v>
      </c>
      <c r="N6" s="328" t="s">
        <v>112</v>
      </c>
      <c r="O6" s="330" t="s">
        <v>113</v>
      </c>
      <c r="P6" s="331" t="s">
        <v>114</v>
      </c>
      <c r="Q6" s="328" t="s">
        <v>112</v>
      </c>
      <c r="R6" s="330" t="s">
        <v>113</v>
      </c>
      <c r="S6" s="331" t="s">
        <v>114</v>
      </c>
      <c r="T6" s="328" t="s">
        <v>112</v>
      </c>
      <c r="U6" s="330" t="s">
        <v>113</v>
      </c>
      <c r="V6" s="331" t="s">
        <v>114</v>
      </c>
      <c r="W6" s="328" t="s">
        <v>112</v>
      </c>
      <c r="X6" s="330" t="s">
        <v>113</v>
      </c>
      <c r="Y6" s="331" t="s">
        <v>114</v>
      </c>
    </row>
    <row r="7" spans="2:25" ht="63.75" customHeight="1" x14ac:dyDescent="0.25">
      <c r="B7" s="332" t="s">
        <v>23</v>
      </c>
      <c r="C7" s="63" t="s">
        <v>24</v>
      </c>
      <c r="D7" s="116" t="s">
        <v>25</v>
      </c>
      <c r="E7" s="333" t="s">
        <v>26</v>
      </c>
      <c r="F7" s="63" t="s">
        <v>18</v>
      </c>
      <c r="G7" s="63" t="s">
        <v>18</v>
      </c>
      <c r="H7" s="63" t="s">
        <v>18</v>
      </c>
      <c r="I7" s="63" t="s">
        <v>18</v>
      </c>
      <c r="J7" s="63" t="s">
        <v>18</v>
      </c>
      <c r="K7" s="334">
        <v>42736</v>
      </c>
      <c r="L7" s="335">
        <v>42644</v>
      </c>
      <c r="M7" s="335">
        <v>43252</v>
      </c>
      <c r="N7" s="116" t="s">
        <v>19</v>
      </c>
      <c r="O7" s="63" t="s">
        <v>117</v>
      </c>
      <c r="P7" s="310"/>
      <c r="Q7" s="116" t="s">
        <v>19</v>
      </c>
      <c r="R7" s="63" t="s">
        <v>117</v>
      </c>
      <c r="S7" s="311" t="s">
        <v>1001</v>
      </c>
      <c r="T7" s="116" t="s">
        <v>19</v>
      </c>
      <c r="U7" s="63" t="s">
        <v>117</v>
      </c>
      <c r="V7" s="342" t="s">
        <v>1174</v>
      </c>
      <c r="W7" s="116" t="s">
        <v>19</v>
      </c>
      <c r="X7" s="63" t="s">
        <v>117</v>
      </c>
      <c r="Y7" s="342" t="s">
        <v>1174</v>
      </c>
    </row>
    <row r="8" spans="2:25" ht="82.5" customHeight="1" thickBot="1" x14ac:dyDescent="0.3">
      <c r="B8" s="332"/>
      <c r="C8" s="63" t="s">
        <v>27</v>
      </c>
      <c r="D8" s="116" t="s">
        <v>25</v>
      </c>
      <c r="E8" s="333" t="s">
        <v>28</v>
      </c>
      <c r="F8" s="185" t="s">
        <v>18</v>
      </c>
      <c r="G8" s="63" t="s">
        <v>18</v>
      </c>
      <c r="H8" s="63" t="s">
        <v>18</v>
      </c>
      <c r="I8" s="63" t="s">
        <v>18</v>
      </c>
      <c r="J8" s="63" t="s">
        <v>18</v>
      </c>
      <c r="K8" s="334">
        <v>42736</v>
      </c>
      <c r="L8" s="336">
        <v>42552</v>
      </c>
      <c r="M8" s="335">
        <v>43252</v>
      </c>
      <c r="N8" s="116" t="s">
        <v>19</v>
      </c>
      <c r="O8" s="63" t="s">
        <v>117</v>
      </c>
      <c r="P8" s="310"/>
      <c r="Q8" s="116" t="s">
        <v>19</v>
      </c>
      <c r="R8" s="63" t="s">
        <v>117</v>
      </c>
      <c r="S8" s="313"/>
      <c r="T8" s="116" t="s">
        <v>19</v>
      </c>
      <c r="U8" s="63" t="s">
        <v>117</v>
      </c>
      <c r="V8" s="343"/>
      <c r="W8" s="116" t="s">
        <v>19</v>
      </c>
      <c r="X8" s="63" t="s">
        <v>117</v>
      </c>
      <c r="Y8" s="343"/>
    </row>
    <row r="9" spans="2:25" ht="42" hidden="1" customHeight="1" x14ac:dyDescent="0.25">
      <c r="W9" s="312" t="s">
        <v>1443</v>
      </c>
      <c r="Y9" s="312">
        <v>1</v>
      </c>
    </row>
    <row r="10" spans="2:25" ht="27.75" customHeight="1" x14ac:dyDescent="0.25">
      <c r="M10" s="337" t="s">
        <v>115</v>
      </c>
      <c r="N10" s="338"/>
      <c r="O10" s="339">
        <f>+P13</f>
        <v>1</v>
      </c>
      <c r="P10" s="339">
        <v>0.25</v>
      </c>
      <c r="T10" s="337" t="s">
        <v>1065</v>
      </c>
      <c r="U10" s="338"/>
      <c r="V10" s="340" t="s">
        <v>1443</v>
      </c>
      <c r="W10" s="338"/>
      <c r="X10" s="339">
        <v>1</v>
      </c>
      <c r="Y10" s="339"/>
    </row>
    <row r="11" spans="2:25" ht="15.75" thickBot="1" x14ac:dyDescent="0.3"/>
    <row r="12" spans="2:25" ht="36.75" customHeight="1" x14ac:dyDescent="0.25">
      <c r="N12" s="328" t="s">
        <v>116</v>
      </c>
      <c r="O12" s="328" t="s">
        <v>109</v>
      </c>
      <c r="P12" s="328" t="s">
        <v>110</v>
      </c>
      <c r="Q12" s="328" t="s">
        <v>116</v>
      </c>
      <c r="R12" s="328" t="s">
        <v>109</v>
      </c>
      <c r="S12" s="328" t="s">
        <v>110</v>
      </c>
      <c r="T12" s="328" t="s">
        <v>116</v>
      </c>
      <c r="U12" s="328" t="s">
        <v>109</v>
      </c>
      <c r="V12" s="341" t="s">
        <v>116</v>
      </c>
      <c r="W12" s="328" t="s">
        <v>109</v>
      </c>
      <c r="X12" s="328" t="s">
        <v>110</v>
      </c>
      <c r="Y12" s="328"/>
    </row>
    <row r="13" spans="2:25" x14ac:dyDescent="0.25">
      <c r="N13" s="116">
        <v>2</v>
      </c>
      <c r="O13" s="116">
        <v>2</v>
      </c>
      <c r="P13" s="38">
        <f>+O13/N13</f>
        <v>1</v>
      </c>
      <c r="Q13" s="116">
        <v>2</v>
      </c>
      <c r="R13" s="116">
        <v>2</v>
      </c>
      <c r="S13" s="38">
        <f>+R13/Q13</f>
        <v>1</v>
      </c>
      <c r="T13" s="116">
        <v>2</v>
      </c>
      <c r="U13" s="116">
        <v>2</v>
      </c>
      <c r="V13" s="314">
        <v>2</v>
      </c>
      <c r="W13" s="116">
        <v>2</v>
      </c>
      <c r="X13" s="38">
        <v>0</v>
      </c>
    </row>
  </sheetData>
  <dataConsolidate/>
  <mergeCells count="19">
    <mergeCell ref="W4:Y5"/>
    <mergeCell ref="Y7:Y8"/>
    <mergeCell ref="V10:W10"/>
    <mergeCell ref="M10:N10"/>
    <mergeCell ref="N4:P5"/>
    <mergeCell ref="T10:U10"/>
    <mergeCell ref="B7:B8"/>
    <mergeCell ref="T4:V5"/>
    <mergeCell ref="V7:V8"/>
    <mergeCell ref="Q4:S5"/>
    <mergeCell ref="S7:S8"/>
    <mergeCell ref="B2:M2"/>
    <mergeCell ref="B4:B6"/>
    <mergeCell ref="C4:C6"/>
    <mergeCell ref="D4:D6"/>
    <mergeCell ref="E4:E6"/>
    <mergeCell ref="F4:F5"/>
    <mergeCell ref="G4:G5"/>
    <mergeCell ref="H4:M5"/>
  </mergeCells>
  <dataValidations count="1">
    <dataValidation type="list" allowBlank="1" showInputMessage="1" showErrorMessage="1" sqref="B7 F7:G8">
      <formula1>#REF!</formula1>
    </dataValidation>
  </dataValidations>
  <printOptions horizontalCentered="1"/>
  <pageMargins left="0.12" right="3.937007874015748E-2" top="0.74803149606299213" bottom="0.74803149606299213" header="0.31496062992125984" footer="0.31496062992125984"/>
  <pageSetup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4"/>
  </sheetPr>
  <dimension ref="A1:AH57"/>
  <sheetViews>
    <sheetView zoomScale="80" zoomScaleNormal="80" workbookViewId="0">
      <selection sqref="A1:XFD1048576"/>
    </sheetView>
  </sheetViews>
  <sheetFormatPr baseColWidth="10" defaultColWidth="11.5703125" defaultRowHeight="15" x14ac:dyDescent="0.25"/>
  <cols>
    <col min="1" max="2" width="24.42578125" style="312" customWidth="1"/>
    <col min="3" max="3" width="30.28515625" style="312" customWidth="1"/>
    <col min="4" max="4" width="22.85546875" style="312" bestFit="1" customWidth="1"/>
    <col min="5" max="5" width="24.42578125" style="312" customWidth="1"/>
    <col min="6" max="6" width="27.42578125" style="312" hidden="1" customWidth="1"/>
    <col min="7" max="7" width="27.28515625" style="312" hidden="1" customWidth="1"/>
    <col min="8" max="8" width="20.85546875" style="312" hidden="1" customWidth="1"/>
    <col min="9" max="12" width="27.28515625" style="312" hidden="1" customWidth="1"/>
    <col min="13" max="13" width="20.7109375" style="312" hidden="1" customWidth="1"/>
    <col min="14" max="14" width="23.5703125" style="312" hidden="1" customWidth="1"/>
    <col min="15" max="15" width="40.5703125" style="312" hidden="1" customWidth="1"/>
    <col min="16" max="16" width="37.28515625" style="312" hidden="1" customWidth="1"/>
    <col min="17" max="17" width="29.7109375" style="312" hidden="1" customWidth="1"/>
    <col min="18" max="18" width="40.85546875" style="344" hidden="1" customWidth="1"/>
    <col min="19" max="19" width="53" style="344" hidden="1" customWidth="1"/>
    <col min="20" max="20" width="51" style="344" hidden="1" customWidth="1"/>
    <col min="21" max="21" width="34.42578125" style="312" customWidth="1"/>
    <col min="22" max="22" width="50" style="312" customWidth="1"/>
    <col min="23" max="23" width="29.140625" style="312" customWidth="1"/>
    <col min="24" max="24" width="37.28515625" style="312" hidden="1" customWidth="1"/>
    <col min="25" max="25" width="16" style="55" hidden="1" customWidth="1"/>
    <col min="26" max="26" width="13.5703125" style="312" hidden="1" customWidth="1"/>
    <col min="27" max="27" width="15.7109375" style="312" bestFit="1" customWidth="1"/>
    <col min="28" max="28" width="20.28515625" style="312" customWidth="1"/>
    <col min="29" max="29" width="25.5703125" style="312" customWidth="1"/>
    <col min="30" max="213" width="11.5703125" style="312"/>
    <col min="214" max="214" width="1.7109375" style="312" customWidth="1"/>
    <col min="215" max="216" width="28.7109375" style="312" customWidth="1"/>
    <col min="217" max="217" width="22.85546875" style="312" bestFit="1" customWidth="1"/>
    <col min="218" max="219" width="40.140625" style="312" customWidth="1"/>
    <col min="220" max="220" width="27.28515625" style="312" customWidth="1"/>
    <col min="221" max="221" width="20.7109375" style="312" customWidth="1"/>
    <col min="222" max="222" width="22.42578125" style="312" customWidth="1"/>
    <col min="223" max="223" width="21.28515625" style="312" customWidth="1"/>
    <col min="224" max="224" width="16" style="312" bestFit="1" customWidth="1"/>
    <col min="225" max="225" width="49" style="312" customWidth="1"/>
    <col min="226" max="469" width="11.5703125" style="312"/>
    <col min="470" max="470" width="1.7109375" style="312" customWidth="1"/>
    <col min="471" max="472" width="28.7109375" style="312" customWidth="1"/>
    <col min="473" max="473" width="22.85546875" style="312" bestFit="1" customWidth="1"/>
    <col min="474" max="475" width="40.140625" style="312" customWidth="1"/>
    <col min="476" max="476" width="27.28515625" style="312" customWidth="1"/>
    <col min="477" max="477" width="20.7109375" style="312" customWidth="1"/>
    <col min="478" max="478" width="22.42578125" style="312" customWidth="1"/>
    <col min="479" max="479" width="21.28515625" style="312" customWidth="1"/>
    <col min="480" max="480" width="16" style="312" bestFit="1" customWidth="1"/>
    <col min="481" max="481" width="49" style="312" customWidth="1"/>
    <col min="482" max="725" width="11.5703125" style="312"/>
    <col min="726" max="726" width="1.7109375" style="312" customWidth="1"/>
    <col min="727" max="728" width="28.7109375" style="312" customWidth="1"/>
    <col min="729" max="729" width="22.85546875" style="312" bestFit="1" customWidth="1"/>
    <col min="730" max="731" width="40.140625" style="312" customWidth="1"/>
    <col min="732" max="732" width="27.28515625" style="312" customWidth="1"/>
    <col min="733" max="733" width="20.7109375" style="312" customWidth="1"/>
    <col min="734" max="734" width="22.42578125" style="312" customWidth="1"/>
    <col min="735" max="735" width="21.28515625" style="312" customWidth="1"/>
    <col min="736" max="736" width="16" style="312" bestFit="1" customWidth="1"/>
    <col min="737" max="737" width="49" style="312" customWidth="1"/>
    <col min="738" max="981" width="11.5703125" style="312"/>
    <col min="982" max="982" width="1.7109375" style="312" customWidth="1"/>
    <col min="983" max="984" width="28.7109375" style="312" customWidth="1"/>
    <col min="985" max="985" width="22.85546875" style="312" bestFit="1" customWidth="1"/>
    <col min="986" max="987" width="40.140625" style="312" customWidth="1"/>
    <col min="988" max="988" width="27.28515625" style="312" customWidth="1"/>
    <col min="989" max="989" width="20.7109375" style="312" customWidth="1"/>
    <col min="990" max="990" width="22.42578125" style="312" customWidth="1"/>
    <col min="991" max="991" width="21.28515625" style="312" customWidth="1"/>
    <col min="992" max="992" width="16" style="312" bestFit="1" customWidth="1"/>
    <col min="993" max="993" width="49" style="312" customWidth="1"/>
    <col min="994" max="1237" width="11.5703125" style="312"/>
    <col min="1238" max="1238" width="1.7109375" style="312" customWidth="1"/>
    <col min="1239" max="1240" width="28.7109375" style="312" customWidth="1"/>
    <col min="1241" max="1241" width="22.85546875" style="312" bestFit="1" customWidth="1"/>
    <col min="1242" max="1243" width="40.140625" style="312" customWidth="1"/>
    <col min="1244" max="1244" width="27.28515625" style="312" customWidth="1"/>
    <col min="1245" max="1245" width="20.7109375" style="312" customWidth="1"/>
    <col min="1246" max="1246" width="22.42578125" style="312" customWidth="1"/>
    <col min="1247" max="1247" width="21.28515625" style="312" customWidth="1"/>
    <col min="1248" max="1248" width="16" style="312" bestFit="1" customWidth="1"/>
    <col min="1249" max="1249" width="49" style="312" customWidth="1"/>
    <col min="1250" max="1493" width="11.5703125" style="312"/>
    <col min="1494" max="1494" width="1.7109375" style="312" customWidth="1"/>
    <col min="1495" max="1496" width="28.7109375" style="312" customWidth="1"/>
    <col min="1497" max="1497" width="22.85546875" style="312" bestFit="1" customWidth="1"/>
    <col min="1498" max="1499" width="40.140625" style="312" customWidth="1"/>
    <col min="1500" max="1500" width="27.28515625" style="312" customWidth="1"/>
    <col min="1501" max="1501" width="20.7109375" style="312" customWidth="1"/>
    <col min="1502" max="1502" width="22.42578125" style="312" customWidth="1"/>
    <col min="1503" max="1503" width="21.28515625" style="312" customWidth="1"/>
    <col min="1504" max="1504" width="16" style="312" bestFit="1" customWidth="1"/>
    <col min="1505" max="1505" width="49" style="312" customWidth="1"/>
    <col min="1506" max="1749" width="11.5703125" style="312"/>
    <col min="1750" max="1750" width="1.7109375" style="312" customWidth="1"/>
    <col min="1751" max="1752" width="28.7109375" style="312" customWidth="1"/>
    <col min="1753" max="1753" width="22.85546875" style="312" bestFit="1" customWidth="1"/>
    <col min="1754" max="1755" width="40.140625" style="312" customWidth="1"/>
    <col min="1756" max="1756" width="27.28515625" style="312" customWidth="1"/>
    <col min="1757" max="1757" width="20.7109375" style="312" customWidth="1"/>
    <col min="1758" max="1758" width="22.42578125" style="312" customWidth="1"/>
    <col min="1759" max="1759" width="21.28515625" style="312" customWidth="1"/>
    <col min="1760" max="1760" width="16" style="312" bestFit="1" customWidth="1"/>
    <col min="1761" max="1761" width="49" style="312" customWidth="1"/>
    <col min="1762" max="2005" width="11.5703125" style="312"/>
    <col min="2006" max="2006" width="1.7109375" style="312" customWidth="1"/>
    <col min="2007" max="2008" width="28.7109375" style="312" customWidth="1"/>
    <col min="2009" max="2009" width="22.85546875" style="312" bestFit="1" customWidth="1"/>
    <col min="2010" max="2011" width="40.140625" style="312" customWidth="1"/>
    <col min="2012" max="2012" width="27.28515625" style="312" customWidth="1"/>
    <col min="2013" max="2013" width="20.7109375" style="312" customWidth="1"/>
    <col min="2014" max="2014" width="22.42578125" style="312" customWidth="1"/>
    <col min="2015" max="2015" width="21.28515625" style="312" customWidth="1"/>
    <col min="2016" max="2016" width="16" style="312" bestFit="1" customWidth="1"/>
    <col min="2017" max="2017" width="49" style="312" customWidth="1"/>
    <col min="2018" max="2261" width="11.5703125" style="312"/>
    <col min="2262" max="2262" width="1.7109375" style="312" customWidth="1"/>
    <col min="2263" max="2264" width="28.7109375" style="312" customWidth="1"/>
    <col min="2265" max="2265" width="22.85546875" style="312" bestFit="1" customWidth="1"/>
    <col min="2266" max="2267" width="40.140625" style="312" customWidth="1"/>
    <col min="2268" max="2268" width="27.28515625" style="312" customWidth="1"/>
    <col min="2269" max="2269" width="20.7109375" style="312" customWidth="1"/>
    <col min="2270" max="2270" width="22.42578125" style="312" customWidth="1"/>
    <col min="2271" max="2271" width="21.28515625" style="312" customWidth="1"/>
    <col min="2272" max="2272" width="16" style="312" bestFit="1" customWidth="1"/>
    <col min="2273" max="2273" width="49" style="312" customWidth="1"/>
    <col min="2274" max="2517" width="11.5703125" style="312"/>
    <col min="2518" max="2518" width="1.7109375" style="312" customWidth="1"/>
    <col min="2519" max="2520" width="28.7109375" style="312" customWidth="1"/>
    <col min="2521" max="2521" width="22.85546875" style="312" bestFit="1" customWidth="1"/>
    <col min="2522" max="2523" width="40.140625" style="312" customWidth="1"/>
    <col min="2524" max="2524" width="27.28515625" style="312" customWidth="1"/>
    <col min="2525" max="2525" width="20.7109375" style="312" customWidth="1"/>
    <col min="2526" max="2526" width="22.42578125" style="312" customWidth="1"/>
    <col min="2527" max="2527" width="21.28515625" style="312" customWidth="1"/>
    <col min="2528" max="2528" width="16" style="312" bestFit="1" customWidth="1"/>
    <col min="2529" max="2529" width="49" style="312" customWidth="1"/>
    <col min="2530" max="2773" width="11.5703125" style="312"/>
    <col min="2774" max="2774" width="1.7109375" style="312" customWidth="1"/>
    <col min="2775" max="2776" width="28.7109375" style="312" customWidth="1"/>
    <col min="2777" max="2777" width="22.85546875" style="312" bestFit="1" customWidth="1"/>
    <col min="2778" max="2779" width="40.140625" style="312" customWidth="1"/>
    <col min="2780" max="2780" width="27.28515625" style="312" customWidth="1"/>
    <col min="2781" max="2781" width="20.7109375" style="312" customWidth="1"/>
    <col min="2782" max="2782" width="22.42578125" style="312" customWidth="1"/>
    <col min="2783" max="2783" width="21.28515625" style="312" customWidth="1"/>
    <col min="2784" max="2784" width="16" style="312" bestFit="1" customWidth="1"/>
    <col min="2785" max="2785" width="49" style="312" customWidth="1"/>
    <col min="2786" max="3029" width="11.5703125" style="312"/>
    <col min="3030" max="3030" width="1.7109375" style="312" customWidth="1"/>
    <col min="3031" max="3032" width="28.7109375" style="312" customWidth="1"/>
    <col min="3033" max="3033" width="22.85546875" style="312" bestFit="1" customWidth="1"/>
    <col min="3034" max="3035" width="40.140625" style="312" customWidth="1"/>
    <col min="3036" max="3036" width="27.28515625" style="312" customWidth="1"/>
    <col min="3037" max="3037" width="20.7109375" style="312" customWidth="1"/>
    <col min="3038" max="3038" width="22.42578125" style="312" customWidth="1"/>
    <col min="3039" max="3039" width="21.28515625" style="312" customWidth="1"/>
    <col min="3040" max="3040" width="16" style="312" bestFit="1" customWidth="1"/>
    <col min="3041" max="3041" width="49" style="312" customWidth="1"/>
    <col min="3042" max="3285" width="11.5703125" style="312"/>
    <col min="3286" max="3286" width="1.7109375" style="312" customWidth="1"/>
    <col min="3287" max="3288" width="28.7109375" style="312" customWidth="1"/>
    <col min="3289" max="3289" width="22.85546875" style="312" bestFit="1" customWidth="1"/>
    <col min="3290" max="3291" width="40.140625" style="312" customWidth="1"/>
    <col min="3292" max="3292" width="27.28515625" style="312" customWidth="1"/>
    <col min="3293" max="3293" width="20.7109375" style="312" customWidth="1"/>
    <col min="3294" max="3294" width="22.42578125" style="312" customWidth="1"/>
    <col min="3295" max="3295" width="21.28515625" style="312" customWidth="1"/>
    <col min="3296" max="3296" width="16" style="312" bestFit="1" customWidth="1"/>
    <col min="3297" max="3297" width="49" style="312" customWidth="1"/>
    <col min="3298" max="3541" width="11.5703125" style="312"/>
    <col min="3542" max="3542" width="1.7109375" style="312" customWidth="1"/>
    <col min="3543" max="3544" width="28.7109375" style="312" customWidth="1"/>
    <col min="3545" max="3545" width="22.85546875" style="312" bestFit="1" customWidth="1"/>
    <col min="3546" max="3547" width="40.140625" style="312" customWidth="1"/>
    <col min="3548" max="3548" width="27.28515625" style="312" customWidth="1"/>
    <col min="3549" max="3549" width="20.7109375" style="312" customWidth="1"/>
    <col min="3550" max="3550" width="22.42578125" style="312" customWidth="1"/>
    <col min="3551" max="3551" width="21.28515625" style="312" customWidth="1"/>
    <col min="3552" max="3552" width="16" style="312" bestFit="1" customWidth="1"/>
    <col min="3553" max="3553" width="49" style="312" customWidth="1"/>
    <col min="3554" max="3797" width="11.5703125" style="312"/>
    <col min="3798" max="3798" width="1.7109375" style="312" customWidth="1"/>
    <col min="3799" max="3800" width="28.7109375" style="312" customWidth="1"/>
    <col min="3801" max="3801" width="22.85546875" style="312" bestFit="1" customWidth="1"/>
    <col min="3802" max="3803" width="40.140625" style="312" customWidth="1"/>
    <col min="3804" max="3804" width="27.28515625" style="312" customWidth="1"/>
    <col min="3805" max="3805" width="20.7109375" style="312" customWidth="1"/>
    <col min="3806" max="3806" width="22.42578125" style="312" customWidth="1"/>
    <col min="3807" max="3807" width="21.28515625" style="312" customWidth="1"/>
    <col min="3808" max="3808" width="16" style="312" bestFit="1" customWidth="1"/>
    <col min="3809" max="3809" width="49" style="312" customWidth="1"/>
    <col min="3810" max="4053" width="11.5703125" style="312"/>
    <col min="4054" max="4054" width="1.7109375" style="312" customWidth="1"/>
    <col min="4055" max="4056" width="28.7109375" style="312" customWidth="1"/>
    <col min="4057" max="4057" width="22.85546875" style="312" bestFit="1" customWidth="1"/>
    <col min="4058" max="4059" width="40.140625" style="312" customWidth="1"/>
    <col min="4060" max="4060" width="27.28515625" style="312" customWidth="1"/>
    <col min="4061" max="4061" width="20.7109375" style="312" customWidth="1"/>
    <col min="4062" max="4062" width="22.42578125" style="312" customWidth="1"/>
    <col min="4063" max="4063" width="21.28515625" style="312" customWidth="1"/>
    <col min="4064" max="4064" width="16" style="312" bestFit="1" customWidth="1"/>
    <col min="4065" max="4065" width="49" style="312" customWidth="1"/>
    <col min="4066" max="4309" width="11.5703125" style="312"/>
    <col min="4310" max="4310" width="1.7109375" style="312" customWidth="1"/>
    <col min="4311" max="4312" width="28.7109375" style="312" customWidth="1"/>
    <col min="4313" max="4313" width="22.85546875" style="312" bestFit="1" customWidth="1"/>
    <col min="4314" max="4315" width="40.140625" style="312" customWidth="1"/>
    <col min="4316" max="4316" width="27.28515625" style="312" customWidth="1"/>
    <col min="4317" max="4317" width="20.7109375" style="312" customWidth="1"/>
    <col min="4318" max="4318" width="22.42578125" style="312" customWidth="1"/>
    <col min="4319" max="4319" width="21.28515625" style="312" customWidth="1"/>
    <col min="4320" max="4320" width="16" style="312" bestFit="1" customWidth="1"/>
    <col min="4321" max="4321" width="49" style="312" customWidth="1"/>
    <col min="4322" max="4565" width="11.5703125" style="312"/>
    <col min="4566" max="4566" width="1.7109375" style="312" customWidth="1"/>
    <col min="4567" max="4568" width="28.7109375" style="312" customWidth="1"/>
    <col min="4569" max="4569" width="22.85546875" style="312" bestFit="1" customWidth="1"/>
    <col min="4570" max="4571" width="40.140625" style="312" customWidth="1"/>
    <col min="4572" max="4572" width="27.28515625" style="312" customWidth="1"/>
    <col min="4573" max="4573" width="20.7109375" style="312" customWidth="1"/>
    <col min="4574" max="4574" width="22.42578125" style="312" customWidth="1"/>
    <col min="4575" max="4575" width="21.28515625" style="312" customWidth="1"/>
    <col min="4576" max="4576" width="16" style="312" bestFit="1" customWidth="1"/>
    <col min="4577" max="4577" width="49" style="312" customWidth="1"/>
    <col min="4578" max="4821" width="11.5703125" style="312"/>
    <col min="4822" max="4822" width="1.7109375" style="312" customWidth="1"/>
    <col min="4823" max="4824" width="28.7109375" style="312" customWidth="1"/>
    <col min="4825" max="4825" width="22.85546875" style="312" bestFit="1" customWidth="1"/>
    <col min="4826" max="4827" width="40.140625" style="312" customWidth="1"/>
    <col min="4828" max="4828" width="27.28515625" style="312" customWidth="1"/>
    <col min="4829" max="4829" width="20.7109375" style="312" customWidth="1"/>
    <col min="4830" max="4830" width="22.42578125" style="312" customWidth="1"/>
    <col min="4831" max="4831" width="21.28515625" style="312" customWidth="1"/>
    <col min="4832" max="4832" width="16" style="312" bestFit="1" customWidth="1"/>
    <col min="4833" max="4833" width="49" style="312" customWidth="1"/>
    <col min="4834" max="5077" width="11.5703125" style="312"/>
    <col min="5078" max="5078" width="1.7109375" style="312" customWidth="1"/>
    <col min="5079" max="5080" width="28.7109375" style="312" customWidth="1"/>
    <col min="5081" max="5081" width="22.85546875" style="312" bestFit="1" customWidth="1"/>
    <col min="5082" max="5083" width="40.140625" style="312" customWidth="1"/>
    <col min="5084" max="5084" width="27.28515625" style="312" customWidth="1"/>
    <col min="5085" max="5085" width="20.7109375" style="312" customWidth="1"/>
    <col min="5086" max="5086" width="22.42578125" style="312" customWidth="1"/>
    <col min="5087" max="5087" width="21.28515625" style="312" customWidth="1"/>
    <col min="5088" max="5088" width="16" style="312" bestFit="1" customWidth="1"/>
    <col min="5089" max="5089" width="49" style="312" customWidth="1"/>
    <col min="5090" max="5333" width="11.5703125" style="312"/>
    <col min="5334" max="5334" width="1.7109375" style="312" customWidth="1"/>
    <col min="5335" max="5336" width="28.7109375" style="312" customWidth="1"/>
    <col min="5337" max="5337" width="22.85546875" style="312" bestFit="1" customWidth="1"/>
    <col min="5338" max="5339" width="40.140625" style="312" customWidth="1"/>
    <col min="5340" max="5340" width="27.28515625" style="312" customWidth="1"/>
    <col min="5341" max="5341" width="20.7109375" style="312" customWidth="1"/>
    <col min="5342" max="5342" width="22.42578125" style="312" customWidth="1"/>
    <col min="5343" max="5343" width="21.28515625" style="312" customWidth="1"/>
    <col min="5344" max="5344" width="16" style="312" bestFit="1" customWidth="1"/>
    <col min="5345" max="5345" width="49" style="312" customWidth="1"/>
    <col min="5346" max="5589" width="11.5703125" style="312"/>
    <col min="5590" max="5590" width="1.7109375" style="312" customWidth="1"/>
    <col min="5591" max="5592" width="28.7109375" style="312" customWidth="1"/>
    <col min="5593" max="5593" width="22.85546875" style="312" bestFit="1" customWidth="1"/>
    <col min="5594" max="5595" width="40.140625" style="312" customWidth="1"/>
    <col min="5596" max="5596" width="27.28515625" style="312" customWidth="1"/>
    <col min="5597" max="5597" width="20.7109375" style="312" customWidth="1"/>
    <col min="5598" max="5598" width="22.42578125" style="312" customWidth="1"/>
    <col min="5599" max="5599" width="21.28515625" style="312" customWidth="1"/>
    <col min="5600" max="5600" width="16" style="312" bestFit="1" customWidth="1"/>
    <col min="5601" max="5601" width="49" style="312" customWidth="1"/>
    <col min="5602" max="5845" width="11.5703125" style="312"/>
    <col min="5846" max="5846" width="1.7109375" style="312" customWidth="1"/>
    <col min="5847" max="5848" width="28.7109375" style="312" customWidth="1"/>
    <col min="5849" max="5849" width="22.85546875" style="312" bestFit="1" customWidth="1"/>
    <col min="5850" max="5851" width="40.140625" style="312" customWidth="1"/>
    <col min="5852" max="5852" width="27.28515625" style="312" customWidth="1"/>
    <col min="5853" max="5853" width="20.7109375" style="312" customWidth="1"/>
    <col min="5854" max="5854" width="22.42578125" style="312" customWidth="1"/>
    <col min="5855" max="5855" width="21.28515625" style="312" customWidth="1"/>
    <col min="5856" max="5856" width="16" style="312" bestFit="1" customWidth="1"/>
    <col min="5857" max="5857" width="49" style="312" customWidth="1"/>
    <col min="5858" max="6101" width="11.5703125" style="312"/>
    <col min="6102" max="6102" width="1.7109375" style="312" customWidth="1"/>
    <col min="6103" max="6104" width="28.7109375" style="312" customWidth="1"/>
    <col min="6105" max="6105" width="22.85546875" style="312" bestFit="1" customWidth="1"/>
    <col min="6106" max="6107" width="40.140625" style="312" customWidth="1"/>
    <col min="6108" max="6108" width="27.28515625" style="312" customWidth="1"/>
    <col min="6109" max="6109" width="20.7109375" style="312" customWidth="1"/>
    <col min="6110" max="6110" width="22.42578125" style="312" customWidth="1"/>
    <col min="6111" max="6111" width="21.28515625" style="312" customWidth="1"/>
    <col min="6112" max="6112" width="16" style="312" bestFit="1" customWidth="1"/>
    <col min="6113" max="6113" width="49" style="312" customWidth="1"/>
    <col min="6114" max="6357" width="11.5703125" style="312"/>
    <col min="6358" max="6358" width="1.7109375" style="312" customWidth="1"/>
    <col min="6359" max="6360" width="28.7109375" style="312" customWidth="1"/>
    <col min="6361" max="6361" width="22.85546875" style="312" bestFit="1" customWidth="1"/>
    <col min="6362" max="6363" width="40.140625" style="312" customWidth="1"/>
    <col min="6364" max="6364" width="27.28515625" style="312" customWidth="1"/>
    <col min="6365" max="6365" width="20.7109375" style="312" customWidth="1"/>
    <col min="6366" max="6366" width="22.42578125" style="312" customWidth="1"/>
    <col min="6367" max="6367" width="21.28515625" style="312" customWidth="1"/>
    <col min="6368" max="6368" width="16" style="312" bestFit="1" customWidth="1"/>
    <col min="6369" max="6369" width="49" style="312" customWidth="1"/>
    <col min="6370" max="6613" width="11.5703125" style="312"/>
    <col min="6614" max="6614" width="1.7109375" style="312" customWidth="1"/>
    <col min="6615" max="6616" width="28.7109375" style="312" customWidth="1"/>
    <col min="6617" max="6617" width="22.85546875" style="312" bestFit="1" customWidth="1"/>
    <col min="6618" max="6619" width="40.140625" style="312" customWidth="1"/>
    <col min="6620" max="6620" width="27.28515625" style="312" customWidth="1"/>
    <col min="6621" max="6621" width="20.7109375" style="312" customWidth="1"/>
    <col min="6622" max="6622" width="22.42578125" style="312" customWidth="1"/>
    <col min="6623" max="6623" width="21.28515625" style="312" customWidth="1"/>
    <col min="6624" max="6624" width="16" style="312" bestFit="1" customWidth="1"/>
    <col min="6625" max="6625" width="49" style="312" customWidth="1"/>
    <col min="6626" max="6869" width="11.5703125" style="312"/>
    <col min="6870" max="6870" width="1.7109375" style="312" customWidth="1"/>
    <col min="6871" max="6872" width="28.7109375" style="312" customWidth="1"/>
    <col min="6873" max="6873" width="22.85546875" style="312" bestFit="1" customWidth="1"/>
    <col min="6874" max="6875" width="40.140625" style="312" customWidth="1"/>
    <col min="6876" max="6876" width="27.28515625" style="312" customWidth="1"/>
    <col min="6877" max="6877" width="20.7109375" style="312" customWidth="1"/>
    <col min="6878" max="6878" width="22.42578125" style="312" customWidth="1"/>
    <col min="6879" max="6879" width="21.28515625" style="312" customWidth="1"/>
    <col min="6880" max="6880" width="16" style="312" bestFit="1" customWidth="1"/>
    <col min="6881" max="6881" width="49" style="312" customWidth="1"/>
    <col min="6882" max="7125" width="11.5703125" style="312"/>
    <col min="7126" max="7126" width="1.7109375" style="312" customWidth="1"/>
    <col min="7127" max="7128" width="28.7109375" style="312" customWidth="1"/>
    <col min="7129" max="7129" width="22.85546875" style="312" bestFit="1" customWidth="1"/>
    <col min="7130" max="7131" width="40.140625" style="312" customWidth="1"/>
    <col min="7132" max="7132" width="27.28515625" style="312" customWidth="1"/>
    <col min="7133" max="7133" width="20.7109375" style="312" customWidth="1"/>
    <col min="7134" max="7134" width="22.42578125" style="312" customWidth="1"/>
    <col min="7135" max="7135" width="21.28515625" style="312" customWidth="1"/>
    <col min="7136" max="7136" width="16" style="312" bestFit="1" customWidth="1"/>
    <col min="7137" max="7137" width="49" style="312" customWidth="1"/>
    <col min="7138" max="7381" width="11.5703125" style="312"/>
    <col min="7382" max="7382" width="1.7109375" style="312" customWidth="1"/>
    <col min="7383" max="7384" width="28.7109375" style="312" customWidth="1"/>
    <col min="7385" max="7385" width="22.85546875" style="312" bestFit="1" customWidth="1"/>
    <col min="7386" max="7387" width="40.140625" style="312" customWidth="1"/>
    <col min="7388" max="7388" width="27.28515625" style="312" customWidth="1"/>
    <col min="7389" max="7389" width="20.7109375" style="312" customWidth="1"/>
    <col min="7390" max="7390" width="22.42578125" style="312" customWidth="1"/>
    <col min="7391" max="7391" width="21.28515625" style="312" customWidth="1"/>
    <col min="7392" max="7392" width="16" style="312" bestFit="1" customWidth="1"/>
    <col min="7393" max="7393" width="49" style="312" customWidth="1"/>
    <col min="7394" max="7637" width="11.5703125" style="312"/>
    <col min="7638" max="7638" width="1.7109375" style="312" customWidth="1"/>
    <col min="7639" max="7640" width="28.7109375" style="312" customWidth="1"/>
    <col min="7641" max="7641" width="22.85546875" style="312" bestFit="1" customWidth="1"/>
    <col min="7642" max="7643" width="40.140625" style="312" customWidth="1"/>
    <col min="7644" max="7644" width="27.28515625" style="312" customWidth="1"/>
    <col min="7645" max="7645" width="20.7109375" style="312" customWidth="1"/>
    <col min="7646" max="7646" width="22.42578125" style="312" customWidth="1"/>
    <col min="7647" max="7647" width="21.28515625" style="312" customWidth="1"/>
    <col min="7648" max="7648" width="16" style="312" bestFit="1" customWidth="1"/>
    <col min="7649" max="7649" width="49" style="312" customWidth="1"/>
    <col min="7650" max="7893" width="11.5703125" style="312"/>
    <col min="7894" max="7894" width="1.7109375" style="312" customWidth="1"/>
    <col min="7895" max="7896" width="28.7109375" style="312" customWidth="1"/>
    <col min="7897" max="7897" width="22.85546875" style="312" bestFit="1" customWidth="1"/>
    <col min="7898" max="7899" width="40.140625" style="312" customWidth="1"/>
    <col min="7900" max="7900" width="27.28515625" style="312" customWidth="1"/>
    <col min="7901" max="7901" width="20.7109375" style="312" customWidth="1"/>
    <col min="7902" max="7902" width="22.42578125" style="312" customWidth="1"/>
    <col min="7903" max="7903" width="21.28515625" style="312" customWidth="1"/>
    <col min="7904" max="7904" width="16" style="312" bestFit="1" customWidth="1"/>
    <col min="7905" max="7905" width="49" style="312" customWidth="1"/>
    <col min="7906" max="8149" width="11.5703125" style="312"/>
    <col min="8150" max="8150" width="1.7109375" style="312" customWidth="1"/>
    <col min="8151" max="8152" width="28.7109375" style="312" customWidth="1"/>
    <col min="8153" max="8153" width="22.85546875" style="312" bestFit="1" customWidth="1"/>
    <col min="8154" max="8155" width="40.140625" style="312" customWidth="1"/>
    <col min="8156" max="8156" width="27.28515625" style="312" customWidth="1"/>
    <col min="8157" max="8157" width="20.7109375" style="312" customWidth="1"/>
    <col min="8158" max="8158" width="22.42578125" style="312" customWidth="1"/>
    <col min="8159" max="8159" width="21.28515625" style="312" customWidth="1"/>
    <col min="8160" max="8160" width="16" style="312" bestFit="1" customWidth="1"/>
    <col min="8161" max="8161" width="49" style="312" customWidth="1"/>
    <col min="8162" max="8405" width="11.5703125" style="312"/>
    <col min="8406" max="8406" width="1.7109375" style="312" customWidth="1"/>
    <col min="8407" max="8408" width="28.7109375" style="312" customWidth="1"/>
    <col min="8409" max="8409" width="22.85546875" style="312" bestFit="1" customWidth="1"/>
    <col min="8410" max="8411" width="40.140625" style="312" customWidth="1"/>
    <col min="8412" max="8412" width="27.28515625" style="312" customWidth="1"/>
    <col min="8413" max="8413" width="20.7109375" style="312" customWidth="1"/>
    <col min="8414" max="8414" width="22.42578125" style="312" customWidth="1"/>
    <col min="8415" max="8415" width="21.28515625" style="312" customWidth="1"/>
    <col min="8416" max="8416" width="16" style="312" bestFit="1" customWidth="1"/>
    <col min="8417" max="8417" width="49" style="312" customWidth="1"/>
    <col min="8418" max="8661" width="11.5703125" style="312"/>
    <col min="8662" max="8662" width="1.7109375" style="312" customWidth="1"/>
    <col min="8663" max="8664" width="28.7109375" style="312" customWidth="1"/>
    <col min="8665" max="8665" width="22.85546875" style="312" bestFit="1" customWidth="1"/>
    <col min="8666" max="8667" width="40.140625" style="312" customWidth="1"/>
    <col min="8668" max="8668" width="27.28515625" style="312" customWidth="1"/>
    <col min="8669" max="8669" width="20.7109375" style="312" customWidth="1"/>
    <col min="8670" max="8670" width="22.42578125" style="312" customWidth="1"/>
    <col min="8671" max="8671" width="21.28515625" style="312" customWidth="1"/>
    <col min="8672" max="8672" width="16" style="312" bestFit="1" customWidth="1"/>
    <col min="8673" max="8673" width="49" style="312" customWidth="1"/>
    <col min="8674" max="8917" width="11.5703125" style="312"/>
    <col min="8918" max="8918" width="1.7109375" style="312" customWidth="1"/>
    <col min="8919" max="8920" width="28.7109375" style="312" customWidth="1"/>
    <col min="8921" max="8921" width="22.85546875" style="312" bestFit="1" customWidth="1"/>
    <col min="8922" max="8923" width="40.140625" style="312" customWidth="1"/>
    <col min="8924" max="8924" width="27.28515625" style="312" customWidth="1"/>
    <col min="8925" max="8925" width="20.7109375" style="312" customWidth="1"/>
    <col min="8926" max="8926" width="22.42578125" style="312" customWidth="1"/>
    <col min="8927" max="8927" width="21.28515625" style="312" customWidth="1"/>
    <col min="8928" max="8928" width="16" style="312" bestFit="1" customWidth="1"/>
    <col min="8929" max="8929" width="49" style="312" customWidth="1"/>
    <col min="8930" max="9173" width="11.5703125" style="312"/>
    <col min="9174" max="9174" width="1.7109375" style="312" customWidth="1"/>
    <col min="9175" max="9176" width="28.7109375" style="312" customWidth="1"/>
    <col min="9177" max="9177" width="22.85546875" style="312" bestFit="1" customWidth="1"/>
    <col min="9178" max="9179" width="40.140625" style="312" customWidth="1"/>
    <col min="9180" max="9180" width="27.28515625" style="312" customWidth="1"/>
    <col min="9181" max="9181" width="20.7109375" style="312" customWidth="1"/>
    <col min="9182" max="9182" width="22.42578125" style="312" customWidth="1"/>
    <col min="9183" max="9183" width="21.28515625" style="312" customWidth="1"/>
    <col min="9184" max="9184" width="16" style="312" bestFit="1" customWidth="1"/>
    <col min="9185" max="9185" width="49" style="312" customWidth="1"/>
    <col min="9186" max="9429" width="11.5703125" style="312"/>
    <col min="9430" max="9430" width="1.7109375" style="312" customWidth="1"/>
    <col min="9431" max="9432" width="28.7109375" style="312" customWidth="1"/>
    <col min="9433" max="9433" width="22.85546875" style="312" bestFit="1" customWidth="1"/>
    <col min="9434" max="9435" width="40.140625" style="312" customWidth="1"/>
    <col min="9436" max="9436" width="27.28515625" style="312" customWidth="1"/>
    <col min="9437" max="9437" width="20.7109375" style="312" customWidth="1"/>
    <col min="9438" max="9438" width="22.42578125" style="312" customWidth="1"/>
    <col min="9439" max="9439" width="21.28515625" style="312" customWidth="1"/>
    <col min="9440" max="9440" width="16" style="312" bestFit="1" customWidth="1"/>
    <col min="9441" max="9441" width="49" style="312" customWidth="1"/>
    <col min="9442" max="9685" width="11.5703125" style="312"/>
    <col min="9686" max="9686" width="1.7109375" style="312" customWidth="1"/>
    <col min="9687" max="9688" width="28.7109375" style="312" customWidth="1"/>
    <col min="9689" max="9689" width="22.85546875" style="312" bestFit="1" customWidth="1"/>
    <col min="9690" max="9691" width="40.140625" style="312" customWidth="1"/>
    <col min="9692" max="9692" width="27.28515625" style="312" customWidth="1"/>
    <col min="9693" max="9693" width="20.7109375" style="312" customWidth="1"/>
    <col min="9694" max="9694" width="22.42578125" style="312" customWidth="1"/>
    <col min="9695" max="9695" width="21.28515625" style="312" customWidth="1"/>
    <col min="9696" max="9696" width="16" style="312" bestFit="1" customWidth="1"/>
    <col min="9697" max="9697" width="49" style="312" customWidth="1"/>
    <col min="9698" max="9941" width="11.5703125" style="312"/>
    <col min="9942" max="9942" width="1.7109375" style="312" customWidth="1"/>
    <col min="9943" max="9944" width="28.7109375" style="312" customWidth="1"/>
    <col min="9945" max="9945" width="22.85546875" style="312" bestFit="1" customWidth="1"/>
    <col min="9946" max="9947" width="40.140625" style="312" customWidth="1"/>
    <col min="9948" max="9948" width="27.28515625" style="312" customWidth="1"/>
    <col min="9949" max="9949" width="20.7109375" style="312" customWidth="1"/>
    <col min="9950" max="9950" width="22.42578125" style="312" customWidth="1"/>
    <col min="9951" max="9951" width="21.28515625" style="312" customWidth="1"/>
    <col min="9952" max="9952" width="16" style="312" bestFit="1" customWidth="1"/>
    <col min="9953" max="9953" width="49" style="312" customWidth="1"/>
    <col min="9954" max="10197" width="11.5703125" style="312"/>
    <col min="10198" max="10198" width="1.7109375" style="312" customWidth="1"/>
    <col min="10199" max="10200" width="28.7109375" style="312" customWidth="1"/>
    <col min="10201" max="10201" width="22.85546875" style="312" bestFit="1" customWidth="1"/>
    <col min="10202" max="10203" width="40.140625" style="312" customWidth="1"/>
    <col min="10204" max="10204" width="27.28515625" style="312" customWidth="1"/>
    <col min="10205" max="10205" width="20.7109375" style="312" customWidth="1"/>
    <col min="10206" max="10206" width="22.42578125" style="312" customWidth="1"/>
    <col min="10207" max="10207" width="21.28515625" style="312" customWidth="1"/>
    <col min="10208" max="10208" width="16" style="312" bestFit="1" customWidth="1"/>
    <col min="10209" max="10209" width="49" style="312" customWidth="1"/>
    <col min="10210" max="10453" width="11.5703125" style="312"/>
    <col min="10454" max="10454" width="1.7109375" style="312" customWidth="1"/>
    <col min="10455" max="10456" width="28.7109375" style="312" customWidth="1"/>
    <col min="10457" max="10457" width="22.85546875" style="312" bestFit="1" customWidth="1"/>
    <col min="10458" max="10459" width="40.140625" style="312" customWidth="1"/>
    <col min="10460" max="10460" width="27.28515625" style="312" customWidth="1"/>
    <col min="10461" max="10461" width="20.7109375" style="312" customWidth="1"/>
    <col min="10462" max="10462" width="22.42578125" style="312" customWidth="1"/>
    <col min="10463" max="10463" width="21.28515625" style="312" customWidth="1"/>
    <col min="10464" max="10464" width="16" style="312" bestFit="1" customWidth="1"/>
    <col min="10465" max="10465" width="49" style="312" customWidth="1"/>
    <col min="10466" max="10709" width="11.5703125" style="312"/>
    <col min="10710" max="10710" width="1.7109375" style="312" customWidth="1"/>
    <col min="10711" max="10712" width="28.7109375" style="312" customWidth="1"/>
    <col min="10713" max="10713" width="22.85546875" style="312" bestFit="1" customWidth="1"/>
    <col min="10714" max="10715" width="40.140625" style="312" customWidth="1"/>
    <col min="10716" max="10716" width="27.28515625" style="312" customWidth="1"/>
    <col min="10717" max="10717" width="20.7109375" style="312" customWidth="1"/>
    <col min="10718" max="10718" width="22.42578125" style="312" customWidth="1"/>
    <col min="10719" max="10719" width="21.28515625" style="312" customWidth="1"/>
    <col min="10720" max="10720" width="16" style="312" bestFit="1" customWidth="1"/>
    <col min="10721" max="10721" width="49" style="312" customWidth="1"/>
    <col min="10722" max="10965" width="11.5703125" style="312"/>
    <col min="10966" max="10966" width="1.7109375" style="312" customWidth="1"/>
    <col min="10967" max="10968" width="28.7109375" style="312" customWidth="1"/>
    <col min="10969" max="10969" width="22.85546875" style="312" bestFit="1" customWidth="1"/>
    <col min="10970" max="10971" width="40.140625" style="312" customWidth="1"/>
    <col min="10972" max="10972" width="27.28515625" style="312" customWidth="1"/>
    <col min="10973" max="10973" width="20.7109375" style="312" customWidth="1"/>
    <col min="10974" max="10974" width="22.42578125" style="312" customWidth="1"/>
    <col min="10975" max="10975" width="21.28515625" style="312" customWidth="1"/>
    <col min="10976" max="10976" width="16" style="312" bestFit="1" customWidth="1"/>
    <col min="10977" max="10977" width="49" style="312" customWidth="1"/>
    <col min="10978" max="11221" width="11.5703125" style="312"/>
    <col min="11222" max="11222" width="1.7109375" style="312" customWidth="1"/>
    <col min="11223" max="11224" width="28.7109375" style="312" customWidth="1"/>
    <col min="11225" max="11225" width="22.85546875" style="312" bestFit="1" customWidth="1"/>
    <col min="11226" max="11227" width="40.140625" style="312" customWidth="1"/>
    <col min="11228" max="11228" width="27.28515625" style="312" customWidth="1"/>
    <col min="11229" max="11229" width="20.7109375" style="312" customWidth="1"/>
    <col min="11230" max="11230" width="22.42578125" style="312" customWidth="1"/>
    <col min="11231" max="11231" width="21.28515625" style="312" customWidth="1"/>
    <col min="11232" max="11232" width="16" style="312" bestFit="1" customWidth="1"/>
    <col min="11233" max="11233" width="49" style="312" customWidth="1"/>
    <col min="11234" max="11477" width="11.5703125" style="312"/>
    <col min="11478" max="11478" width="1.7109375" style="312" customWidth="1"/>
    <col min="11479" max="11480" width="28.7109375" style="312" customWidth="1"/>
    <col min="11481" max="11481" width="22.85546875" style="312" bestFit="1" customWidth="1"/>
    <col min="11482" max="11483" width="40.140625" style="312" customWidth="1"/>
    <col min="11484" max="11484" width="27.28515625" style="312" customWidth="1"/>
    <col min="11485" max="11485" width="20.7109375" style="312" customWidth="1"/>
    <col min="11486" max="11486" width="22.42578125" style="312" customWidth="1"/>
    <col min="11487" max="11487" width="21.28515625" style="312" customWidth="1"/>
    <col min="11488" max="11488" width="16" style="312" bestFit="1" customWidth="1"/>
    <col min="11489" max="11489" width="49" style="312" customWidth="1"/>
    <col min="11490" max="11733" width="11.5703125" style="312"/>
    <col min="11734" max="11734" width="1.7109375" style="312" customWidth="1"/>
    <col min="11735" max="11736" width="28.7109375" style="312" customWidth="1"/>
    <col min="11737" max="11737" width="22.85546875" style="312" bestFit="1" customWidth="1"/>
    <col min="11738" max="11739" width="40.140625" style="312" customWidth="1"/>
    <col min="11740" max="11740" width="27.28515625" style="312" customWidth="1"/>
    <col min="11741" max="11741" width="20.7109375" style="312" customWidth="1"/>
    <col min="11742" max="11742" width="22.42578125" style="312" customWidth="1"/>
    <col min="11743" max="11743" width="21.28515625" style="312" customWidth="1"/>
    <col min="11744" max="11744" width="16" style="312" bestFit="1" customWidth="1"/>
    <col min="11745" max="11745" width="49" style="312" customWidth="1"/>
    <col min="11746" max="11989" width="11.5703125" style="312"/>
    <col min="11990" max="11990" width="1.7109375" style="312" customWidth="1"/>
    <col min="11991" max="11992" width="28.7109375" style="312" customWidth="1"/>
    <col min="11993" max="11993" width="22.85546875" style="312" bestFit="1" customWidth="1"/>
    <col min="11994" max="11995" width="40.140625" style="312" customWidth="1"/>
    <col min="11996" max="11996" width="27.28515625" style="312" customWidth="1"/>
    <col min="11997" max="11997" width="20.7109375" style="312" customWidth="1"/>
    <col min="11998" max="11998" width="22.42578125" style="312" customWidth="1"/>
    <col min="11999" max="11999" width="21.28515625" style="312" customWidth="1"/>
    <col min="12000" max="12000" width="16" style="312" bestFit="1" customWidth="1"/>
    <col min="12001" max="12001" width="49" style="312" customWidth="1"/>
    <col min="12002" max="12245" width="11.5703125" style="312"/>
    <col min="12246" max="12246" width="1.7109375" style="312" customWidth="1"/>
    <col min="12247" max="12248" width="28.7109375" style="312" customWidth="1"/>
    <col min="12249" max="12249" width="22.85546875" style="312" bestFit="1" customWidth="1"/>
    <col min="12250" max="12251" width="40.140625" style="312" customWidth="1"/>
    <col min="12252" max="12252" width="27.28515625" style="312" customWidth="1"/>
    <col min="12253" max="12253" width="20.7109375" style="312" customWidth="1"/>
    <col min="12254" max="12254" width="22.42578125" style="312" customWidth="1"/>
    <col min="12255" max="12255" width="21.28515625" style="312" customWidth="1"/>
    <col min="12256" max="12256" width="16" style="312" bestFit="1" customWidth="1"/>
    <col min="12257" max="12257" width="49" style="312" customWidth="1"/>
    <col min="12258" max="12501" width="11.5703125" style="312"/>
    <col min="12502" max="12502" width="1.7109375" style="312" customWidth="1"/>
    <col min="12503" max="12504" width="28.7109375" style="312" customWidth="1"/>
    <col min="12505" max="12505" width="22.85546875" style="312" bestFit="1" customWidth="1"/>
    <col min="12506" max="12507" width="40.140625" style="312" customWidth="1"/>
    <col min="12508" max="12508" width="27.28515625" style="312" customWidth="1"/>
    <col min="12509" max="12509" width="20.7109375" style="312" customWidth="1"/>
    <col min="12510" max="12510" width="22.42578125" style="312" customWidth="1"/>
    <col min="12511" max="12511" width="21.28515625" style="312" customWidth="1"/>
    <col min="12512" max="12512" width="16" style="312" bestFit="1" customWidth="1"/>
    <col min="12513" max="12513" width="49" style="312" customWidth="1"/>
    <col min="12514" max="12757" width="11.5703125" style="312"/>
    <col min="12758" max="12758" width="1.7109375" style="312" customWidth="1"/>
    <col min="12759" max="12760" width="28.7109375" style="312" customWidth="1"/>
    <col min="12761" max="12761" width="22.85546875" style="312" bestFit="1" customWidth="1"/>
    <col min="12762" max="12763" width="40.140625" style="312" customWidth="1"/>
    <col min="12764" max="12764" width="27.28515625" style="312" customWidth="1"/>
    <col min="12765" max="12765" width="20.7109375" style="312" customWidth="1"/>
    <col min="12766" max="12766" width="22.42578125" style="312" customWidth="1"/>
    <col min="12767" max="12767" width="21.28515625" style="312" customWidth="1"/>
    <col min="12768" max="12768" width="16" style="312" bestFit="1" customWidth="1"/>
    <col min="12769" max="12769" width="49" style="312" customWidth="1"/>
    <col min="12770" max="13013" width="11.5703125" style="312"/>
    <col min="13014" max="13014" width="1.7109375" style="312" customWidth="1"/>
    <col min="13015" max="13016" width="28.7109375" style="312" customWidth="1"/>
    <col min="13017" max="13017" width="22.85546875" style="312" bestFit="1" customWidth="1"/>
    <col min="13018" max="13019" width="40.140625" style="312" customWidth="1"/>
    <col min="13020" max="13020" width="27.28515625" style="312" customWidth="1"/>
    <col min="13021" max="13021" width="20.7109375" style="312" customWidth="1"/>
    <col min="13022" max="13022" width="22.42578125" style="312" customWidth="1"/>
    <col min="13023" max="13023" width="21.28515625" style="312" customWidth="1"/>
    <col min="13024" max="13024" width="16" style="312" bestFit="1" customWidth="1"/>
    <col min="13025" max="13025" width="49" style="312" customWidth="1"/>
    <col min="13026" max="13269" width="11.5703125" style="312"/>
    <col min="13270" max="13270" width="1.7109375" style="312" customWidth="1"/>
    <col min="13271" max="13272" width="28.7109375" style="312" customWidth="1"/>
    <col min="13273" max="13273" width="22.85546875" style="312" bestFit="1" customWidth="1"/>
    <col min="13274" max="13275" width="40.140625" style="312" customWidth="1"/>
    <col min="13276" max="13276" width="27.28515625" style="312" customWidth="1"/>
    <col min="13277" max="13277" width="20.7109375" style="312" customWidth="1"/>
    <col min="13278" max="13278" width="22.42578125" style="312" customWidth="1"/>
    <col min="13279" max="13279" width="21.28515625" style="312" customWidth="1"/>
    <col min="13280" max="13280" width="16" style="312" bestFit="1" customWidth="1"/>
    <col min="13281" max="13281" width="49" style="312" customWidth="1"/>
    <col min="13282" max="13525" width="11.5703125" style="312"/>
    <col min="13526" max="13526" width="1.7109375" style="312" customWidth="1"/>
    <col min="13527" max="13528" width="28.7109375" style="312" customWidth="1"/>
    <col min="13529" max="13529" width="22.85546875" style="312" bestFit="1" customWidth="1"/>
    <col min="13530" max="13531" width="40.140625" style="312" customWidth="1"/>
    <col min="13532" max="13532" width="27.28515625" style="312" customWidth="1"/>
    <col min="13533" max="13533" width="20.7109375" style="312" customWidth="1"/>
    <col min="13534" max="13534" width="22.42578125" style="312" customWidth="1"/>
    <col min="13535" max="13535" width="21.28515625" style="312" customWidth="1"/>
    <col min="13536" max="13536" width="16" style="312" bestFit="1" customWidth="1"/>
    <col min="13537" max="13537" width="49" style="312" customWidth="1"/>
    <col min="13538" max="13781" width="11.5703125" style="312"/>
    <col min="13782" max="13782" width="1.7109375" style="312" customWidth="1"/>
    <col min="13783" max="13784" width="28.7109375" style="312" customWidth="1"/>
    <col min="13785" max="13785" width="22.85546875" style="312" bestFit="1" customWidth="1"/>
    <col min="13786" max="13787" width="40.140625" style="312" customWidth="1"/>
    <col min="13788" max="13788" width="27.28515625" style="312" customWidth="1"/>
    <col min="13789" max="13789" width="20.7109375" style="312" customWidth="1"/>
    <col min="13790" max="13790" width="22.42578125" style="312" customWidth="1"/>
    <col min="13791" max="13791" width="21.28515625" style="312" customWidth="1"/>
    <col min="13792" max="13792" width="16" style="312" bestFit="1" customWidth="1"/>
    <col min="13793" max="13793" width="49" style="312" customWidth="1"/>
    <col min="13794" max="14037" width="11.5703125" style="312"/>
    <col min="14038" max="14038" width="1.7109375" style="312" customWidth="1"/>
    <col min="14039" max="14040" width="28.7109375" style="312" customWidth="1"/>
    <col min="14041" max="14041" width="22.85546875" style="312" bestFit="1" customWidth="1"/>
    <col min="14042" max="14043" width="40.140625" style="312" customWidth="1"/>
    <col min="14044" max="14044" width="27.28515625" style="312" customWidth="1"/>
    <col min="14045" max="14045" width="20.7109375" style="312" customWidth="1"/>
    <col min="14046" max="14046" width="22.42578125" style="312" customWidth="1"/>
    <col min="14047" max="14047" width="21.28515625" style="312" customWidth="1"/>
    <col min="14048" max="14048" width="16" style="312" bestFit="1" customWidth="1"/>
    <col min="14049" max="14049" width="49" style="312" customWidth="1"/>
    <col min="14050" max="14293" width="11.5703125" style="312"/>
    <col min="14294" max="14294" width="1.7109375" style="312" customWidth="1"/>
    <col min="14295" max="14296" width="28.7109375" style="312" customWidth="1"/>
    <col min="14297" max="14297" width="22.85546875" style="312" bestFit="1" customWidth="1"/>
    <col min="14298" max="14299" width="40.140625" style="312" customWidth="1"/>
    <col min="14300" max="14300" width="27.28515625" style="312" customWidth="1"/>
    <col min="14301" max="14301" width="20.7109375" style="312" customWidth="1"/>
    <col min="14302" max="14302" width="22.42578125" style="312" customWidth="1"/>
    <col min="14303" max="14303" width="21.28515625" style="312" customWidth="1"/>
    <col min="14304" max="14304" width="16" style="312" bestFit="1" customWidth="1"/>
    <col min="14305" max="14305" width="49" style="312" customWidth="1"/>
    <col min="14306" max="14549" width="11.5703125" style="312"/>
    <col min="14550" max="14550" width="1.7109375" style="312" customWidth="1"/>
    <col min="14551" max="14552" width="28.7109375" style="312" customWidth="1"/>
    <col min="14553" max="14553" width="22.85546875" style="312" bestFit="1" customWidth="1"/>
    <col min="14554" max="14555" width="40.140625" style="312" customWidth="1"/>
    <col min="14556" max="14556" width="27.28515625" style="312" customWidth="1"/>
    <col min="14557" max="14557" width="20.7109375" style="312" customWidth="1"/>
    <col min="14558" max="14558" width="22.42578125" style="312" customWidth="1"/>
    <col min="14559" max="14559" width="21.28515625" style="312" customWidth="1"/>
    <col min="14560" max="14560" width="16" style="312" bestFit="1" customWidth="1"/>
    <col min="14561" max="14561" width="49" style="312" customWidth="1"/>
    <col min="14562" max="14805" width="11.5703125" style="312"/>
    <col min="14806" max="14806" width="1.7109375" style="312" customWidth="1"/>
    <col min="14807" max="14808" width="28.7109375" style="312" customWidth="1"/>
    <col min="14809" max="14809" width="22.85546875" style="312" bestFit="1" customWidth="1"/>
    <col min="14810" max="14811" width="40.140625" style="312" customWidth="1"/>
    <col min="14812" max="14812" width="27.28515625" style="312" customWidth="1"/>
    <col min="14813" max="14813" width="20.7109375" style="312" customWidth="1"/>
    <col min="14814" max="14814" width="22.42578125" style="312" customWidth="1"/>
    <col min="14815" max="14815" width="21.28515625" style="312" customWidth="1"/>
    <col min="14816" max="14816" width="16" style="312" bestFit="1" customWidth="1"/>
    <col min="14817" max="14817" width="49" style="312" customWidth="1"/>
    <col min="14818" max="15061" width="11.5703125" style="312"/>
    <col min="15062" max="15062" width="1.7109375" style="312" customWidth="1"/>
    <col min="15063" max="15064" width="28.7109375" style="312" customWidth="1"/>
    <col min="15065" max="15065" width="22.85546875" style="312" bestFit="1" customWidth="1"/>
    <col min="15066" max="15067" width="40.140625" style="312" customWidth="1"/>
    <col min="15068" max="15068" width="27.28515625" style="312" customWidth="1"/>
    <col min="15069" max="15069" width="20.7109375" style="312" customWidth="1"/>
    <col min="15070" max="15070" width="22.42578125" style="312" customWidth="1"/>
    <col min="15071" max="15071" width="21.28515625" style="312" customWidth="1"/>
    <col min="15072" max="15072" width="16" style="312" bestFit="1" customWidth="1"/>
    <col min="15073" max="15073" width="49" style="312" customWidth="1"/>
    <col min="15074" max="15317" width="11.5703125" style="312"/>
    <col min="15318" max="15318" width="1.7109375" style="312" customWidth="1"/>
    <col min="15319" max="15320" width="28.7109375" style="312" customWidth="1"/>
    <col min="15321" max="15321" width="22.85546875" style="312" bestFit="1" customWidth="1"/>
    <col min="15322" max="15323" width="40.140625" style="312" customWidth="1"/>
    <col min="15324" max="15324" width="27.28515625" style="312" customWidth="1"/>
    <col min="15325" max="15325" width="20.7109375" style="312" customWidth="1"/>
    <col min="15326" max="15326" width="22.42578125" style="312" customWidth="1"/>
    <col min="15327" max="15327" width="21.28515625" style="312" customWidth="1"/>
    <col min="15328" max="15328" width="16" style="312" bestFit="1" customWidth="1"/>
    <col min="15329" max="15329" width="49" style="312" customWidth="1"/>
    <col min="15330" max="15573" width="11.5703125" style="312"/>
    <col min="15574" max="15574" width="1.7109375" style="312" customWidth="1"/>
    <col min="15575" max="15576" width="28.7109375" style="312" customWidth="1"/>
    <col min="15577" max="15577" width="22.85546875" style="312" bestFit="1" customWidth="1"/>
    <col min="15578" max="15579" width="40.140625" style="312" customWidth="1"/>
    <col min="15580" max="15580" width="27.28515625" style="312" customWidth="1"/>
    <col min="15581" max="15581" width="20.7109375" style="312" customWidth="1"/>
    <col min="15582" max="15582" width="22.42578125" style="312" customWidth="1"/>
    <col min="15583" max="15583" width="21.28515625" style="312" customWidth="1"/>
    <col min="15584" max="15584" width="16" style="312" bestFit="1" customWidth="1"/>
    <col min="15585" max="15585" width="49" style="312" customWidth="1"/>
    <col min="15586" max="15829" width="11.5703125" style="312"/>
    <col min="15830" max="15830" width="1.7109375" style="312" customWidth="1"/>
    <col min="15831" max="15832" width="28.7109375" style="312" customWidth="1"/>
    <col min="15833" max="15833" width="22.85546875" style="312" bestFit="1" customWidth="1"/>
    <col min="15834" max="15835" width="40.140625" style="312" customWidth="1"/>
    <col min="15836" max="15836" width="27.28515625" style="312" customWidth="1"/>
    <col min="15837" max="15837" width="20.7109375" style="312" customWidth="1"/>
    <col min="15838" max="15838" width="22.42578125" style="312" customWidth="1"/>
    <col min="15839" max="15839" width="21.28515625" style="312" customWidth="1"/>
    <col min="15840" max="15840" width="16" style="312" bestFit="1" customWidth="1"/>
    <col min="15841" max="15841" width="49" style="312" customWidth="1"/>
    <col min="15842" max="16085" width="11.5703125" style="312"/>
    <col min="16086" max="16086" width="1.7109375" style="312" customWidth="1"/>
    <col min="16087" max="16088" width="28.7109375" style="312" customWidth="1"/>
    <col min="16089" max="16089" width="22.85546875" style="312" bestFit="1" customWidth="1"/>
    <col min="16090" max="16091" width="40.140625" style="312" customWidth="1"/>
    <col min="16092" max="16092" width="27.28515625" style="312" customWidth="1"/>
    <col min="16093" max="16093" width="20.7109375" style="312" customWidth="1"/>
    <col min="16094" max="16094" width="22.42578125" style="312" customWidth="1"/>
    <col min="16095" max="16095" width="21.28515625" style="312" customWidth="1"/>
    <col min="16096" max="16096" width="16" style="312" bestFit="1" customWidth="1"/>
    <col min="16097" max="16097" width="49" style="312" customWidth="1"/>
    <col min="16098" max="16384" width="11.5703125" style="312"/>
  </cols>
  <sheetData>
    <row r="1" spans="1:34" ht="15.75" thickBot="1" x14ac:dyDescent="0.3"/>
    <row r="2" spans="1:34" ht="66.75" customHeight="1" thickBot="1" x14ac:dyDescent="0.3">
      <c r="A2" s="400" t="s">
        <v>118</v>
      </c>
      <c r="B2" s="401"/>
      <c r="C2" s="401"/>
      <c r="D2" s="401"/>
      <c r="E2" s="401"/>
      <c r="F2" s="401"/>
      <c r="G2" s="401"/>
      <c r="H2" s="401"/>
      <c r="I2" s="401"/>
      <c r="J2" s="401"/>
      <c r="K2" s="401"/>
      <c r="L2" s="401"/>
      <c r="M2" s="401"/>
      <c r="N2" s="401"/>
      <c r="O2" s="401"/>
      <c r="P2" s="401"/>
      <c r="Q2" s="402"/>
    </row>
    <row r="3" spans="1:34" ht="36" customHeight="1" thickBot="1" x14ac:dyDescent="0.3">
      <c r="A3" s="317" t="s">
        <v>1</v>
      </c>
      <c r="B3" s="317" t="s">
        <v>119</v>
      </c>
      <c r="C3" s="318" t="s">
        <v>5</v>
      </c>
      <c r="D3" s="317" t="s">
        <v>2</v>
      </c>
      <c r="E3" s="317" t="s">
        <v>6</v>
      </c>
      <c r="F3" s="319" t="s">
        <v>3</v>
      </c>
      <c r="G3" s="317" t="s">
        <v>8</v>
      </c>
      <c r="H3" s="320" t="s">
        <v>9</v>
      </c>
      <c r="I3" s="321"/>
      <c r="J3" s="321"/>
      <c r="K3" s="321"/>
      <c r="L3" s="321"/>
      <c r="M3" s="321"/>
      <c r="N3" s="322"/>
      <c r="O3" s="223" t="s">
        <v>111</v>
      </c>
      <c r="P3" s="224"/>
      <c r="Q3" s="225"/>
      <c r="R3" s="320" t="s">
        <v>851</v>
      </c>
      <c r="S3" s="321"/>
      <c r="T3" s="321"/>
      <c r="U3" s="320" t="s">
        <v>1052</v>
      </c>
      <c r="V3" s="321"/>
      <c r="W3" s="321"/>
      <c r="X3" s="317" t="s">
        <v>1177</v>
      </c>
      <c r="AA3" s="320" t="s">
        <v>1537</v>
      </c>
      <c r="AB3" s="321"/>
      <c r="AC3" s="321"/>
    </row>
    <row r="4" spans="1:34" ht="36.75" customHeight="1" thickBot="1" x14ac:dyDescent="0.3">
      <c r="A4" s="317"/>
      <c r="B4" s="317"/>
      <c r="C4" s="323"/>
      <c r="D4" s="317"/>
      <c r="E4" s="317"/>
      <c r="F4" s="324"/>
      <c r="G4" s="317"/>
      <c r="H4" s="325"/>
      <c r="I4" s="326"/>
      <c r="J4" s="326"/>
      <c r="K4" s="326"/>
      <c r="L4" s="326"/>
      <c r="M4" s="326"/>
      <c r="N4" s="327"/>
      <c r="O4" s="226"/>
      <c r="P4" s="227"/>
      <c r="Q4" s="228"/>
      <c r="R4" s="403"/>
      <c r="S4" s="404"/>
      <c r="T4" s="404"/>
      <c r="U4" s="403"/>
      <c r="V4" s="404"/>
      <c r="W4" s="404"/>
      <c r="X4" s="317"/>
      <c r="AA4" s="403"/>
      <c r="AB4" s="404"/>
      <c r="AC4" s="404"/>
    </row>
    <row r="5" spans="1:34" ht="55.5" customHeight="1" thickBot="1" x14ac:dyDescent="0.3">
      <c r="A5" s="318"/>
      <c r="B5" s="318"/>
      <c r="C5" s="323"/>
      <c r="D5" s="318"/>
      <c r="E5" s="318"/>
      <c r="F5" s="328" t="s">
        <v>7</v>
      </c>
      <c r="G5" s="329" t="s">
        <v>4</v>
      </c>
      <c r="H5" s="329" t="s">
        <v>10</v>
      </c>
      <c r="I5" s="329" t="s">
        <v>20</v>
      </c>
      <c r="J5" s="329" t="s">
        <v>21</v>
      </c>
      <c r="K5" s="329" t="s">
        <v>22</v>
      </c>
      <c r="L5" s="345" t="s">
        <v>120</v>
      </c>
      <c r="M5" s="405" t="s">
        <v>11</v>
      </c>
      <c r="N5" s="405" t="s">
        <v>12</v>
      </c>
      <c r="O5" s="328" t="s">
        <v>112</v>
      </c>
      <c r="P5" s="330" t="s">
        <v>113</v>
      </c>
      <c r="Q5" s="406" t="s">
        <v>114</v>
      </c>
      <c r="R5" s="407" t="s">
        <v>469</v>
      </c>
      <c r="S5" s="408" t="s">
        <v>470</v>
      </c>
      <c r="T5" s="408" t="s">
        <v>189</v>
      </c>
      <c r="U5" s="407" t="s">
        <v>469</v>
      </c>
      <c r="V5" s="408" t="s">
        <v>470</v>
      </c>
      <c r="W5" s="408" t="s">
        <v>189</v>
      </c>
      <c r="X5" s="318"/>
      <c r="AA5" s="407" t="s">
        <v>469</v>
      </c>
      <c r="AB5" s="408" t="s">
        <v>470</v>
      </c>
      <c r="AC5" s="408" t="s">
        <v>189</v>
      </c>
    </row>
    <row r="6" spans="1:34" ht="55.5" customHeight="1" x14ac:dyDescent="0.25">
      <c r="A6" s="277" t="s">
        <v>121</v>
      </c>
      <c r="B6" s="409" t="s">
        <v>122</v>
      </c>
      <c r="C6" s="410" t="s">
        <v>123</v>
      </c>
      <c r="D6" s="346" t="s">
        <v>124</v>
      </c>
      <c r="E6" s="347">
        <f>SUM(E7:E10)</f>
        <v>350000000</v>
      </c>
      <c r="F6" s="348"/>
      <c r="G6" s="349"/>
      <c r="H6" s="350"/>
      <c r="I6" s="350"/>
      <c r="J6" s="350"/>
      <c r="K6" s="350"/>
      <c r="L6" s="350"/>
      <c r="M6" s="350"/>
      <c r="N6" s="350"/>
      <c r="O6" s="351"/>
      <c r="P6" s="352"/>
      <c r="Q6" s="352"/>
      <c r="R6" s="116"/>
      <c r="S6" s="116"/>
      <c r="T6" s="116"/>
      <c r="U6" s="116"/>
      <c r="V6" s="116"/>
      <c r="W6" s="116"/>
      <c r="X6" s="353">
        <v>431883360</v>
      </c>
      <c r="Y6" s="75"/>
      <c r="AA6" s="116"/>
      <c r="AB6" s="311" t="s">
        <v>1495</v>
      </c>
      <c r="AC6" s="311" t="s">
        <v>1497</v>
      </c>
    </row>
    <row r="7" spans="1:34" s="419" customFormat="1" ht="92.25" customHeight="1" x14ac:dyDescent="0.25">
      <c r="A7" s="270"/>
      <c r="B7" s="409"/>
      <c r="C7" s="411"/>
      <c r="D7" s="310" t="s">
        <v>125</v>
      </c>
      <c r="E7" s="412">
        <v>0</v>
      </c>
      <c r="F7" s="413" t="s">
        <v>0</v>
      </c>
      <c r="G7" s="414" t="s">
        <v>0</v>
      </c>
      <c r="H7" s="415"/>
      <c r="I7" s="415"/>
      <c r="J7" s="415"/>
      <c r="K7" s="415"/>
      <c r="L7" s="415"/>
      <c r="M7" s="416"/>
      <c r="N7" s="416"/>
      <c r="O7" s="417"/>
      <c r="P7" s="354" t="s">
        <v>126</v>
      </c>
      <c r="Q7" s="418"/>
      <c r="R7" s="376" t="s">
        <v>204</v>
      </c>
      <c r="S7" s="376"/>
      <c r="T7" s="376"/>
      <c r="U7" s="376"/>
      <c r="V7" s="354" t="s">
        <v>1180</v>
      </c>
      <c r="W7" s="164" t="s">
        <v>1064</v>
      </c>
      <c r="X7" s="355"/>
      <c r="Y7" s="177">
        <v>90000000</v>
      </c>
      <c r="Z7" s="419" t="s">
        <v>1179</v>
      </c>
      <c r="AA7" s="376"/>
      <c r="AB7" s="356"/>
      <c r="AC7" s="356"/>
    </row>
    <row r="8" spans="1:34" s="423" customFormat="1" ht="54" customHeight="1" x14ac:dyDescent="0.25">
      <c r="A8" s="270"/>
      <c r="B8" s="409"/>
      <c r="C8" s="420" t="s">
        <v>127</v>
      </c>
      <c r="D8" s="310" t="s">
        <v>125</v>
      </c>
      <c r="E8" s="421">
        <v>250000000</v>
      </c>
      <c r="F8" s="413" t="s">
        <v>0</v>
      </c>
      <c r="G8" s="414" t="s">
        <v>0</v>
      </c>
      <c r="H8" s="357">
        <v>42767</v>
      </c>
      <c r="I8" s="357">
        <v>42795</v>
      </c>
      <c r="J8" s="357">
        <v>42825</v>
      </c>
      <c r="K8" s="357">
        <v>42855</v>
      </c>
      <c r="L8" s="357">
        <v>42947</v>
      </c>
      <c r="M8" s="422">
        <v>42857</v>
      </c>
      <c r="N8" s="357">
        <v>43069</v>
      </c>
      <c r="O8" s="116" t="s">
        <v>0</v>
      </c>
      <c r="P8" s="354" t="s">
        <v>128</v>
      </c>
      <c r="Q8" s="358" t="s">
        <v>129</v>
      </c>
      <c r="R8" s="359" t="s">
        <v>506</v>
      </c>
      <c r="S8" s="179" t="s">
        <v>1057</v>
      </c>
      <c r="T8" s="116"/>
      <c r="U8" s="359" t="s">
        <v>506</v>
      </c>
      <c r="V8" s="179" t="s">
        <v>1057</v>
      </c>
      <c r="W8" s="116"/>
      <c r="X8" s="355"/>
      <c r="Y8" s="75">
        <v>250000000</v>
      </c>
      <c r="Z8" s="312"/>
      <c r="AA8" s="359" t="s">
        <v>506</v>
      </c>
      <c r="AB8" s="356"/>
      <c r="AC8" s="356"/>
      <c r="AD8" s="312"/>
      <c r="AE8" s="312"/>
      <c r="AF8" s="312"/>
      <c r="AG8" s="312"/>
      <c r="AH8" s="312"/>
    </row>
    <row r="9" spans="1:34" s="423" customFormat="1" ht="69" customHeight="1" x14ac:dyDescent="0.25">
      <c r="A9" s="270"/>
      <c r="B9" s="409"/>
      <c r="C9" s="420" t="s">
        <v>130</v>
      </c>
      <c r="D9" s="310" t="s">
        <v>125</v>
      </c>
      <c r="E9" s="421">
        <v>8250000</v>
      </c>
      <c r="F9" s="413" t="s">
        <v>0</v>
      </c>
      <c r="G9" s="414" t="s">
        <v>0</v>
      </c>
      <c r="H9" s="357">
        <v>42760</v>
      </c>
      <c r="I9" s="357">
        <v>42763</v>
      </c>
      <c r="J9" s="357">
        <v>42763</v>
      </c>
      <c r="K9" s="357">
        <v>42764</v>
      </c>
      <c r="L9" s="357"/>
      <c r="M9" s="422">
        <v>42765</v>
      </c>
      <c r="N9" s="357">
        <v>42766</v>
      </c>
      <c r="O9" s="360" t="s">
        <v>19</v>
      </c>
      <c r="P9" s="354" t="s">
        <v>1529</v>
      </c>
      <c r="Q9" s="365"/>
      <c r="R9" s="116" t="s">
        <v>476</v>
      </c>
      <c r="S9" s="164" t="s">
        <v>971</v>
      </c>
      <c r="T9" s="116"/>
      <c r="U9" s="116" t="s">
        <v>476</v>
      </c>
      <c r="V9" s="164" t="s">
        <v>971</v>
      </c>
      <c r="W9" s="116"/>
      <c r="X9" s="355"/>
      <c r="Y9" s="424">
        <v>8250000</v>
      </c>
      <c r="Z9" s="312" t="s">
        <v>1179</v>
      </c>
      <c r="AA9" s="116" t="s">
        <v>476</v>
      </c>
      <c r="AB9" s="356"/>
      <c r="AC9" s="356"/>
      <c r="AD9" s="312"/>
      <c r="AE9" s="312"/>
      <c r="AF9" s="312"/>
      <c r="AG9" s="312"/>
      <c r="AH9" s="312"/>
    </row>
    <row r="10" spans="1:34" s="423" customFormat="1" ht="83.25" customHeight="1" x14ac:dyDescent="0.25">
      <c r="A10" s="270"/>
      <c r="B10" s="409"/>
      <c r="C10" s="420" t="s">
        <v>131</v>
      </c>
      <c r="D10" s="310" t="s">
        <v>125</v>
      </c>
      <c r="E10" s="421">
        <v>91750000</v>
      </c>
      <c r="F10" s="413" t="s">
        <v>0</v>
      </c>
      <c r="G10" s="414" t="s">
        <v>0</v>
      </c>
      <c r="H10" s="357">
        <v>42795</v>
      </c>
      <c r="I10" s="357">
        <v>42809</v>
      </c>
      <c r="J10" s="357">
        <v>42840</v>
      </c>
      <c r="K10" s="357">
        <v>42855</v>
      </c>
      <c r="L10" s="357">
        <v>42947</v>
      </c>
      <c r="M10" s="361">
        <v>42887</v>
      </c>
      <c r="N10" s="357">
        <v>43008</v>
      </c>
      <c r="O10" s="116" t="s">
        <v>0</v>
      </c>
      <c r="P10" s="354" t="s">
        <v>132</v>
      </c>
      <c r="Q10" s="358" t="s">
        <v>129</v>
      </c>
      <c r="R10" s="359" t="s">
        <v>506</v>
      </c>
      <c r="S10" s="164" t="s">
        <v>1058</v>
      </c>
      <c r="T10" s="116"/>
      <c r="U10" s="359" t="s">
        <v>506</v>
      </c>
      <c r="V10" s="164" t="s">
        <v>1058</v>
      </c>
      <c r="W10" s="116"/>
      <c r="X10" s="362"/>
      <c r="Y10" s="75">
        <v>91750000</v>
      </c>
      <c r="Z10" s="312"/>
      <c r="AA10" s="359" t="s">
        <v>506</v>
      </c>
      <c r="AB10" s="313"/>
      <c r="AC10" s="313"/>
      <c r="AD10" s="312"/>
      <c r="AE10" s="312"/>
      <c r="AF10" s="312"/>
      <c r="AG10" s="312"/>
      <c r="AH10" s="312"/>
    </row>
    <row r="11" spans="1:34" s="423" customFormat="1" ht="42" customHeight="1" x14ac:dyDescent="0.25">
      <c r="A11" s="270"/>
      <c r="B11" s="425" t="s">
        <v>133</v>
      </c>
      <c r="C11" s="426" t="s">
        <v>134</v>
      </c>
      <c r="D11" s="346" t="s">
        <v>124</v>
      </c>
      <c r="E11" s="347">
        <f>SUM(E12:E17)</f>
        <v>374000000</v>
      </c>
      <c r="F11" s="348"/>
      <c r="G11" s="349"/>
      <c r="H11" s="350"/>
      <c r="I11" s="350"/>
      <c r="J11" s="350"/>
      <c r="K11" s="350"/>
      <c r="L11" s="350"/>
      <c r="M11" s="350"/>
      <c r="N11" s="350"/>
      <c r="O11" s="351"/>
      <c r="P11" s="352"/>
      <c r="Q11" s="352"/>
      <c r="R11" s="116"/>
      <c r="S11" s="116"/>
      <c r="T11" s="116"/>
      <c r="U11" s="116"/>
      <c r="V11" s="116"/>
      <c r="W11" s="116"/>
      <c r="X11" s="353">
        <v>394000000</v>
      </c>
      <c r="Y11" s="116"/>
      <c r="Z11" s="312"/>
      <c r="AA11" s="116"/>
      <c r="AB11" s="116"/>
      <c r="AC11" s="116"/>
      <c r="AD11" s="312"/>
      <c r="AE11" s="312"/>
      <c r="AF11" s="312"/>
      <c r="AG11" s="312"/>
      <c r="AH11" s="312"/>
    </row>
    <row r="12" spans="1:34" ht="81" customHeight="1" x14ac:dyDescent="0.25">
      <c r="A12" s="270"/>
      <c r="B12" s="425"/>
      <c r="C12" s="426"/>
      <c r="D12" s="310" t="s">
        <v>125</v>
      </c>
      <c r="E12" s="421">
        <v>167000000</v>
      </c>
      <c r="F12" s="427" t="s">
        <v>0</v>
      </c>
      <c r="G12" s="427" t="s">
        <v>0</v>
      </c>
      <c r="H12" s="357">
        <v>42767</v>
      </c>
      <c r="I12" s="357">
        <v>42800</v>
      </c>
      <c r="J12" s="357">
        <v>42825</v>
      </c>
      <c r="K12" s="357">
        <v>42886</v>
      </c>
      <c r="L12" s="357"/>
      <c r="M12" s="357">
        <v>42891</v>
      </c>
      <c r="N12" s="357">
        <v>43100</v>
      </c>
      <c r="O12" s="116" t="s">
        <v>0</v>
      </c>
      <c r="P12" s="358" t="s">
        <v>135</v>
      </c>
      <c r="Q12" s="363"/>
      <c r="R12" s="116" t="s">
        <v>476</v>
      </c>
      <c r="S12" s="364" t="s">
        <v>1059</v>
      </c>
      <c r="T12" s="116"/>
      <c r="U12" s="116" t="s">
        <v>476</v>
      </c>
      <c r="V12" s="364" t="s">
        <v>1184</v>
      </c>
      <c r="W12" s="116"/>
      <c r="X12" s="355"/>
      <c r="Y12" s="75">
        <v>138198100</v>
      </c>
      <c r="AA12" s="116" t="s">
        <v>476</v>
      </c>
      <c r="AB12" s="342" t="s">
        <v>1496</v>
      </c>
      <c r="AC12" s="342" t="s">
        <v>1501</v>
      </c>
    </row>
    <row r="13" spans="1:34" ht="75" x14ac:dyDescent="0.25">
      <c r="A13" s="270"/>
      <c r="B13" s="425"/>
      <c r="C13" s="426"/>
      <c r="D13" s="428" t="s">
        <v>136</v>
      </c>
      <c r="E13" s="421">
        <v>42000000</v>
      </c>
      <c r="F13" s="427" t="s">
        <v>0</v>
      </c>
      <c r="G13" s="427" t="s">
        <v>0</v>
      </c>
      <c r="H13" s="357">
        <v>42767</v>
      </c>
      <c r="I13" s="357">
        <v>42800</v>
      </c>
      <c r="J13" s="357">
        <v>42825</v>
      </c>
      <c r="K13" s="357">
        <v>42886</v>
      </c>
      <c r="L13" s="357"/>
      <c r="M13" s="357">
        <v>42891</v>
      </c>
      <c r="N13" s="357">
        <v>43100</v>
      </c>
      <c r="O13" s="310" t="s">
        <v>19</v>
      </c>
      <c r="P13" s="354" t="s">
        <v>1530</v>
      </c>
      <c r="Q13" s="365"/>
      <c r="R13" s="116" t="s">
        <v>476</v>
      </c>
      <c r="S13" s="164" t="s">
        <v>972</v>
      </c>
      <c r="T13" s="116"/>
      <c r="U13" s="116" t="s">
        <v>204</v>
      </c>
      <c r="V13" s="164" t="s">
        <v>1182</v>
      </c>
      <c r="W13" s="116"/>
      <c r="X13" s="355"/>
      <c r="Y13" s="429">
        <v>50801900</v>
      </c>
      <c r="Z13" s="312" t="s">
        <v>1179</v>
      </c>
      <c r="AA13" s="116" t="s">
        <v>204</v>
      </c>
      <c r="AB13" s="366"/>
      <c r="AC13" s="366"/>
    </row>
    <row r="14" spans="1:34" ht="120" customHeight="1" x14ac:dyDescent="0.25">
      <c r="A14" s="270"/>
      <c r="B14" s="425"/>
      <c r="C14" s="426"/>
      <c r="D14" s="428" t="s">
        <v>14</v>
      </c>
      <c r="E14" s="421">
        <v>22000000</v>
      </c>
      <c r="F14" s="427" t="s">
        <v>0</v>
      </c>
      <c r="G14" s="427" t="s">
        <v>0</v>
      </c>
      <c r="H14" s="357">
        <v>42767</v>
      </c>
      <c r="I14" s="357">
        <v>42800</v>
      </c>
      <c r="J14" s="357">
        <v>42825</v>
      </c>
      <c r="K14" s="357">
        <v>42886</v>
      </c>
      <c r="L14" s="357"/>
      <c r="M14" s="357">
        <v>42891</v>
      </c>
      <c r="N14" s="357">
        <v>43100</v>
      </c>
      <c r="O14" s="310"/>
      <c r="P14" s="354" t="s">
        <v>1531</v>
      </c>
      <c r="Q14" s="365"/>
      <c r="R14" s="116" t="s">
        <v>476</v>
      </c>
      <c r="S14" s="164" t="s">
        <v>973</v>
      </c>
      <c r="T14" s="116"/>
      <c r="U14" s="116" t="s">
        <v>204</v>
      </c>
      <c r="V14" s="164" t="s">
        <v>1183</v>
      </c>
      <c r="W14" s="116"/>
      <c r="X14" s="355"/>
      <c r="Y14" s="429">
        <v>58000000</v>
      </c>
      <c r="Z14" s="367"/>
      <c r="AA14" s="116" t="s">
        <v>204</v>
      </c>
      <c r="AB14" s="366"/>
      <c r="AC14" s="366"/>
    </row>
    <row r="15" spans="1:34" ht="120" customHeight="1" x14ac:dyDescent="0.25">
      <c r="A15" s="270"/>
      <c r="B15" s="425"/>
      <c r="C15" s="426"/>
      <c r="D15" s="428" t="s">
        <v>15</v>
      </c>
      <c r="E15" s="421">
        <v>55000000</v>
      </c>
      <c r="F15" s="427" t="s">
        <v>0</v>
      </c>
      <c r="G15" s="427" t="s">
        <v>0</v>
      </c>
      <c r="H15" s="357">
        <v>42767</v>
      </c>
      <c r="I15" s="357">
        <v>42800</v>
      </c>
      <c r="J15" s="357">
        <v>42825</v>
      </c>
      <c r="K15" s="357">
        <v>42886</v>
      </c>
      <c r="L15" s="357"/>
      <c r="M15" s="357">
        <v>42891</v>
      </c>
      <c r="N15" s="357">
        <v>43100</v>
      </c>
      <c r="O15" s="310"/>
      <c r="P15" s="354" t="s">
        <v>1532</v>
      </c>
      <c r="Q15" s="365"/>
      <c r="R15" s="116" t="s">
        <v>476</v>
      </c>
      <c r="S15" s="164" t="s">
        <v>1060</v>
      </c>
      <c r="T15" s="116"/>
      <c r="U15" s="116" t="s">
        <v>204</v>
      </c>
      <c r="V15" s="164" t="s">
        <v>1181</v>
      </c>
      <c r="W15" s="116"/>
      <c r="X15" s="355"/>
      <c r="Y15" s="429">
        <v>81000000</v>
      </c>
      <c r="Z15" s="367"/>
      <c r="AA15" s="116" t="s">
        <v>204</v>
      </c>
      <c r="AB15" s="366"/>
      <c r="AC15" s="366"/>
    </row>
    <row r="16" spans="1:34" ht="105" x14ac:dyDescent="0.25">
      <c r="A16" s="270"/>
      <c r="B16" s="425"/>
      <c r="C16" s="426"/>
      <c r="D16" s="428" t="s">
        <v>137</v>
      </c>
      <c r="E16" s="421">
        <v>58000000</v>
      </c>
      <c r="F16" s="427" t="s">
        <v>0</v>
      </c>
      <c r="G16" s="427" t="s">
        <v>0</v>
      </c>
      <c r="H16" s="357">
        <v>42767</v>
      </c>
      <c r="I16" s="357">
        <v>42800</v>
      </c>
      <c r="J16" s="357">
        <v>42825</v>
      </c>
      <c r="K16" s="357">
        <v>42886</v>
      </c>
      <c r="L16" s="357"/>
      <c r="M16" s="357">
        <v>42891</v>
      </c>
      <c r="N16" s="357">
        <v>43100</v>
      </c>
      <c r="O16" s="310"/>
      <c r="P16" s="354" t="s">
        <v>1533</v>
      </c>
      <c r="Q16" s="365"/>
      <c r="R16" s="116" t="s">
        <v>476</v>
      </c>
      <c r="S16" s="164" t="s">
        <v>974</v>
      </c>
      <c r="T16" s="116"/>
      <c r="U16" s="116" t="s">
        <v>204</v>
      </c>
      <c r="V16" s="164" t="s">
        <v>1185</v>
      </c>
      <c r="W16" s="116"/>
      <c r="X16" s="355"/>
      <c r="Y16" s="429">
        <v>36000000</v>
      </c>
      <c r="Z16" s="367" t="s">
        <v>1179</v>
      </c>
      <c r="AA16" s="116" t="s">
        <v>204</v>
      </c>
      <c r="AB16" s="366"/>
      <c r="AC16" s="366"/>
    </row>
    <row r="17" spans="1:29" ht="41.25" customHeight="1" x14ac:dyDescent="0.25">
      <c r="A17" s="270"/>
      <c r="B17" s="425"/>
      <c r="C17" s="426"/>
      <c r="D17" s="428" t="s">
        <v>17</v>
      </c>
      <c r="E17" s="421">
        <v>30000000</v>
      </c>
      <c r="F17" s="40"/>
      <c r="G17" s="40"/>
      <c r="H17" s="357">
        <v>42767</v>
      </c>
      <c r="I17" s="357">
        <v>42800</v>
      </c>
      <c r="J17" s="357">
        <v>42825</v>
      </c>
      <c r="K17" s="357">
        <v>42886</v>
      </c>
      <c r="L17" s="357"/>
      <c r="M17" s="357">
        <v>42891</v>
      </c>
      <c r="N17" s="357">
        <v>43100</v>
      </c>
      <c r="O17" s="310"/>
      <c r="P17" s="354" t="s">
        <v>132</v>
      </c>
      <c r="Q17" s="365"/>
      <c r="R17" s="116" t="s">
        <v>476</v>
      </c>
      <c r="S17" s="164" t="s">
        <v>975</v>
      </c>
      <c r="T17" s="116"/>
      <c r="U17" s="116" t="s">
        <v>204</v>
      </c>
      <c r="V17" s="164" t="s">
        <v>1061</v>
      </c>
      <c r="W17" s="116"/>
      <c r="X17" s="362"/>
      <c r="Y17" s="429">
        <v>30000000</v>
      </c>
      <c r="Z17" s="312" t="s">
        <v>1179</v>
      </c>
      <c r="AA17" s="116" t="s">
        <v>204</v>
      </c>
      <c r="AB17" s="366"/>
      <c r="AC17" s="366"/>
    </row>
    <row r="18" spans="1:29" ht="99.75" customHeight="1" x14ac:dyDescent="0.25">
      <c r="A18" s="270"/>
      <c r="B18" s="430" t="s">
        <v>138</v>
      </c>
      <c r="C18" s="431" t="s">
        <v>139</v>
      </c>
      <c r="D18" s="428" t="s">
        <v>125</v>
      </c>
      <c r="E18" s="432">
        <v>50000000</v>
      </c>
      <c r="F18" s="413" t="s">
        <v>0</v>
      </c>
      <c r="G18" s="414" t="s">
        <v>0</v>
      </c>
      <c r="H18" s="357">
        <v>42795</v>
      </c>
      <c r="I18" s="357">
        <v>42809</v>
      </c>
      <c r="J18" s="357">
        <v>42826</v>
      </c>
      <c r="K18" s="357">
        <v>42845</v>
      </c>
      <c r="L18" s="357">
        <v>42870</v>
      </c>
      <c r="M18" s="357">
        <v>42857</v>
      </c>
      <c r="N18" s="368">
        <v>43100</v>
      </c>
      <c r="O18" s="116" t="s">
        <v>0</v>
      </c>
      <c r="P18" s="354" t="s">
        <v>140</v>
      </c>
      <c r="Q18" s="358" t="s">
        <v>141</v>
      </c>
      <c r="R18" s="369" t="s">
        <v>476</v>
      </c>
      <c r="S18" s="164" t="s">
        <v>976</v>
      </c>
      <c r="T18" s="116"/>
      <c r="U18" s="369" t="s">
        <v>476</v>
      </c>
      <c r="V18" s="164" t="s">
        <v>1186</v>
      </c>
      <c r="W18" s="116"/>
      <c r="X18" s="432">
        <v>21600000</v>
      </c>
      <c r="Y18" s="432"/>
      <c r="AA18" s="369" t="s">
        <v>476</v>
      </c>
      <c r="AB18" s="343"/>
      <c r="AC18" s="343"/>
    </row>
    <row r="19" spans="1:29" ht="27" customHeight="1" x14ac:dyDescent="0.25">
      <c r="A19" s="270"/>
      <c r="B19" s="425" t="s">
        <v>142</v>
      </c>
      <c r="C19" s="426" t="s">
        <v>143</v>
      </c>
      <c r="D19" s="346" t="s">
        <v>124</v>
      </c>
      <c r="E19" s="347">
        <f>SUM(E20:E25)</f>
        <v>80000000</v>
      </c>
      <c r="F19" s="348"/>
      <c r="G19" s="349"/>
      <c r="H19" s="350"/>
      <c r="I19" s="350"/>
      <c r="J19" s="350"/>
      <c r="K19" s="350"/>
      <c r="L19" s="350"/>
      <c r="M19" s="350"/>
      <c r="N19" s="350"/>
      <c r="O19" s="351"/>
      <c r="P19" s="352"/>
      <c r="Q19" s="352"/>
      <c r="R19" s="116"/>
      <c r="S19" s="116"/>
      <c r="T19" s="116"/>
      <c r="U19" s="116"/>
      <c r="V19" s="116"/>
      <c r="W19" s="116"/>
      <c r="X19" s="353">
        <v>8500000</v>
      </c>
      <c r="Y19" s="370"/>
      <c r="AA19" s="116"/>
      <c r="AB19" s="116"/>
      <c r="AC19" s="116"/>
    </row>
    <row r="20" spans="1:29" ht="117.75" customHeight="1" x14ac:dyDescent="0.25">
      <c r="A20" s="270"/>
      <c r="B20" s="425"/>
      <c r="C20" s="426"/>
      <c r="D20" s="428" t="s">
        <v>125</v>
      </c>
      <c r="E20" s="421">
        <v>60000000</v>
      </c>
      <c r="F20" s="413" t="s">
        <v>0</v>
      </c>
      <c r="G20" s="414" t="s">
        <v>0</v>
      </c>
      <c r="H20" s="368">
        <v>42781</v>
      </c>
      <c r="I20" s="368">
        <v>42786</v>
      </c>
      <c r="J20" s="368">
        <v>42786</v>
      </c>
      <c r="K20" s="41">
        <v>42794</v>
      </c>
      <c r="L20" s="41">
        <v>42916</v>
      </c>
      <c r="M20" s="371">
        <v>42795</v>
      </c>
      <c r="N20" s="371">
        <v>43100</v>
      </c>
      <c r="O20" s="360" t="s">
        <v>0</v>
      </c>
      <c r="P20" s="372" t="s">
        <v>144</v>
      </c>
      <c r="Q20" s="372" t="s">
        <v>145</v>
      </c>
      <c r="R20" s="369" t="s">
        <v>204</v>
      </c>
      <c r="S20" s="164" t="s">
        <v>977</v>
      </c>
      <c r="T20" s="116"/>
      <c r="U20" s="369" t="s">
        <v>204</v>
      </c>
      <c r="V20" s="164" t="s">
        <v>977</v>
      </c>
      <c r="W20" s="164" t="s">
        <v>1064</v>
      </c>
      <c r="X20" s="355"/>
      <c r="Y20" s="373"/>
      <c r="AA20" s="369" t="s">
        <v>204</v>
      </c>
      <c r="AB20" s="311" t="s">
        <v>1498</v>
      </c>
      <c r="AC20" s="311" t="s">
        <v>1500</v>
      </c>
    </row>
    <row r="21" spans="1:29" ht="71.25" customHeight="1" x14ac:dyDescent="0.25">
      <c r="A21" s="270"/>
      <c r="B21" s="425"/>
      <c r="C21" s="426"/>
      <c r="D21" s="428" t="s">
        <v>136</v>
      </c>
      <c r="E21" s="421">
        <v>4000000</v>
      </c>
      <c r="F21" s="413" t="s">
        <v>0</v>
      </c>
      <c r="G21" s="414" t="s">
        <v>0</v>
      </c>
      <c r="H21" s="368">
        <v>42795</v>
      </c>
      <c r="I21" s="368">
        <v>42804</v>
      </c>
      <c r="J21" s="368">
        <v>42814</v>
      </c>
      <c r="K21" s="368">
        <v>42845</v>
      </c>
      <c r="L21" s="368"/>
      <c r="M21" s="368">
        <v>42850</v>
      </c>
      <c r="N21" s="368">
        <v>43100</v>
      </c>
      <c r="O21" s="310"/>
      <c r="P21" s="354" t="s">
        <v>146</v>
      </c>
      <c r="Q21" s="365"/>
      <c r="R21" s="116" t="s">
        <v>204</v>
      </c>
      <c r="S21" s="164" t="s">
        <v>985</v>
      </c>
      <c r="T21" s="116"/>
      <c r="U21" s="116" t="s">
        <v>204</v>
      </c>
      <c r="V21" s="164" t="s">
        <v>985</v>
      </c>
      <c r="W21" s="164" t="s">
        <v>1064</v>
      </c>
      <c r="X21" s="355"/>
      <c r="Y21" s="373"/>
      <c r="AA21" s="116" t="s">
        <v>204</v>
      </c>
      <c r="AB21" s="356"/>
      <c r="AC21" s="356" t="s">
        <v>1064</v>
      </c>
    </row>
    <row r="22" spans="1:29" ht="135" customHeight="1" x14ac:dyDescent="0.25">
      <c r="A22" s="270"/>
      <c r="B22" s="425"/>
      <c r="C22" s="426"/>
      <c r="D22" s="428" t="s">
        <v>14</v>
      </c>
      <c r="E22" s="421">
        <v>5000000</v>
      </c>
      <c r="F22" s="413" t="s">
        <v>0</v>
      </c>
      <c r="G22" s="414" t="s">
        <v>0</v>
      </c>
      <c r="H22" s="368">
        <v>42795</v>
      </c>
      <c r="I22" s="368">
        <v>42804</v>
      </c>
      <c r="J22" s="368">
        <v>42814</v>
      </c>
      <c r="K22" s="368">
        <v>42845</v>
      </c>
      <c r="L22" s="368"/>
      <c r="M22" s="368">
        <v>42850</v>
      </c>
      <c r="N22" s="368">
        <v>43100</v>
      </c>
      <c r="O22" s="310"/>
      <c r="P22" s="365" t="s">
        <v>132</v>
      </c>
      <c r="Q22" s="365"/>
      <c r="R22" s="116" t="s">
        <v>204</v>
      </c>
      <c r="S22" s="164" t="s">
        <v>986</v>
      </c>
      <c r="T22" s="116"/>
      <c r="U22" s="116" t="s">
        <v>204</v>
      </c>
      <c r="V22" s="164" t="s">
        <v>986</v>
      </c>
      <c r="W22" s="164" t="s">
        <v>1064</v>
      </c>
      <c r="X22" s="355"/>
      <c r="Y22" s="373"/>
      <c r="AA22" s="116" t="s">
        <v>204</v>
      </c>
      <c r="AB22" s="356"/>
      <c r="AC22" s="356" t="s">
        <v>1064</v>
      </c>
    </row>
    <row r="23" spans="1:29" ht="60" customHeight="1" x14ac:dyDescent="0.25">
      <c r="A23" s="270"/>
      <c r="B23" s="425"/>
      <c r="C23" s="426"/>
      <c r="D23" s="428" t="s">
        <v>15</v>
      </c>
      <c r="E23" s="421">
        <v>3000000</v>
      </c>
      <c r="F23" s="413" t="s">
        <v>0</v>
      </c>
      <c r="G23" s="414" t="s">
        <v>0</v>
      </c>
      <c r="H23" s="368">
        <v>42795</v>
      </c>
      <c r="I23" s="368">
        <v>42804</v>
      </c>
      <c r="J23" s="368">
        <v>42814</v>
      </c>
      <c r="K23" s="368">
        <v>42845</v>
      </c>
      <c r="L23" s="368"/>
      <c r="M23" s="368">
        <v>42850</v>
      </c>
      <c r="N23" s="368">
        <v>43100</v>
      </c>
      <c r="O23" s="310"/>
      <c r="P23" s="354" t="s">
        <v>1534</v>
      </c>
      <c r="Q23" s="365"/>
      <c r="R23" s="116" t="s">
        <v>476</v>
      </c>
      <c r="S23" s="164" t="s">
        <v>979</v>
      </c>
      <c r="T23" s="116"/>
      <c r="U23" s="116" t="s">
        <v>204</v>
      </c>
      <c r="V23" s="164" t="s">
        <v>1187</v>
      </c>
      <c r="W23" s="116"/>
      <c r="X23" s="355"/>
      <c r="Y23" s="373">
        <v>3000000</v>
      </c>
      <c r="Z23" s="429"/>
      <c r="AA23" s="116" t="s">
        <v>204</v>
      </c>
      <c r="AB23" s="356"/>
      <c r="AC23" s="356"/>
    </row>
    <row r="24" spans="1:29" ht="48" customHeight="1" x14ac:dyDescent="0.25">
      <c r="A24" s="270"/>
      <c r="B24" s="425"/>
      <c r="C24" s="426"/>
      <c r="D24" s="428" t="s">
        <v>137</v>
      </c>
      <c r="E24" s="421">
        <v>6000000</v>
      </c>
      <c r="F24" s="413" t="s">
        <v>0</v>
      </c>
      <c r="G24" s="414" t="s">
        <v>0</v>
      </c>
      <c r="H24" s="368">
        <v>42795</v>
      </c>
      <c r="I24" s="368">
        <v>42804</v>
      </c>
      <c r="J24" s="368">
        <v>42814</v>
      </c>
      <c r="K24" s="368">
        <v>42845</v>
      </c>
      <c r="L24" s="368"/>
      <c r="M24" s="368">
        <v>42850</v>
      </c>
      <c r="N24" s="368">
        <v>43100</v>
      </c>
      <c r="O24" s="310"/>
      <c r="P24" s="354" t="s">
        <v>1535</v>
      </c>
      <c r="Q24" s="365"/>
      <c r="R24" s="116" t="s">
        <v>476</v>
      </c>
      <c r="S24" s="164" t="s">
        <v>979</v>
      </c>
      <c r="T24" s="116"/>
      <c r="U24" s="116" t="s">
        <v>204</v>
      </c>
      <c r="V24" s="164" t="s">
        <v>1188</v>
      </c>
      <c r="W24" s="116"/>
      <c r="X24" s="355"/>
      <c r="Y24" s="373">
        <v>3500000</v>
      </c>
      <c r="Z24" s="429"/>
      <c r="AA24" s="116" t="s">
        <v>204</v>
      </c>
      <c r="AB24" s="356"/>
      <c r="AC24" s="356"/>
    </row>
    <row r="25" spans="1:29" ht="27" customHeight="1" x14ac:dyDescent="0.25">
      <c r="A25" s="270"/>
      <c r="B25" s="425"/>
      <c r="C25" s="426"/>
      <c r="D25" s="428" t="s">
        <v>17</v>
      </c>
      <c r="E25" s="421">
        <v>2000000</v>
      </c>
      <c r="F25" s="413" t="s">
        <v>0</v>
      </c>
      <c r="G25" s="414" t="s">
        <v>0</v>
      </c>
      <c r="H25" s="368">
        <v>42795</v>
      </c>
      <c r="I25" s="368">
        <v>42804</v>
      </c>
      <c r="J25" s="368">
        <v>42814</v>
      </c>
      <c r="K25" s="368">
        <v>42845</v>
      </c>
      <c r="L25" s="368"/>
      <c r="M25" s="368">
        <v>42850</v>
      </c>
      <c r="N25" s="368">
        <v>43100</v>
      </c>
      <c r="O25" s="310"/>
      <c r="P25" s="365" t="s">
        <v>147</v>
      </c>
      <c r="Q25" s="365"/>
      <c r="R25" s="116"/>
      <c r="S25" s="116" t="s">
        <v>978</v>
      </c>
      <c r="T25" s="116"/>
      <c r="U25" s="116" t="s">
        <v>204</v>
      </c>
      <c r="V25" s="164" t="s">
        <v>1189</v>
      </c>
      <c r="W25" s="116"/>
      <c r="X25" s="362"/>
      <c r="Y25" s="373">
        <v>2000000</v>
      </c>
      <c r="Z25" s="429"/>
      <c r="AA25" s="116" t="s">
        <v>204</v>
      </c>
      <c r="AB25" s="313"/>
      <c r="AC25" s="313"/>
    </row>
    <row r="26" spans="1:29" ht="69" hidden="1" customHeight="1" thickBot="1" x14ac:dyDescent="0.3">
      <c r="A26" s="270"/>
      <c r="B26" s="430" t="s">
        <v>148</v>
      </c>
      <c r="C26" s="431" t="s">
        <v>149</v>
      </c>
      <c r="D26" s="433" t="s">
        <v>125</v>
      </c>
      <c r="E26" s="434">
        <v>0</v>
      </c>
      <c r="F26" s="413" t="s">
        <v>0</v>
      </c>
      <c r="G26" s="414" t="s">
        <v>0</v>
      </c>
      <c r="H26" s="374" t="s">
        <v>150</v>
      </c>
      <c r="I26" s="375"/>
      <c r="J26" s="375"/>
      <c r="K26" s="375"/>
      <c r="L26" s="375"/>
      <c r="M26" s="375"/>
      <c r="N26" s="375"/>
      <c r="O26" s="310"/>
      <c r="P26" s="365" t="s">
        <v>147</v>
      </c>
      <c r="Q26" s="365"/>
      <c r="R26" s="116"/>
      <c r="S26" s="116"/>
      <c r="T26" s="116"/>
      <c r="U26" s="116"/>
      <c r="V26" s="116"/>
      <c r="W26" s="116"/>
      <c r="X26" s="434">
        <v>0</v>
      </c>
      <c r="Y26" s="434"/>
      <c r="AA26" s="116"/>
      <c r="AB26" s="116"/>
      <c r="AC26" s="116"/>
    </row>
    <row r="27" spans="1:29" ht="31.5" customHeight="1" x14ac:dyDescent="0.25">
      <c r="A27" s="270"/>
      <c r="B27" s="425" t="s">
        <v>151</v>
      </c>
      <c r="C27" s="426" t="s">
        <v>152</v>
      </c>
      <c r="D27" s="346" t="s">
        <v>124</v>
      </c>
      <c r="E27" s="347">
        <f>SUM(E28:E33)</f>
        <v>70000000</v>
      </c>
      <c r="F27" s="348"/>
      <c r="G27" s="349"/>
      <c r="H27" s="350"/>
      <c r="I27" s="350"/>
      <c r="J27" s="350"/>
      <c r="K27" s="350"/>
      <c r="L27" s="350"/>
      <c r="M27" s="350"/>
      <c r="N27" s="350"/>
      <c r="O27" s="351"/>
      <c r="P27" s="352"/>
      <c r="Q27" s="352"/>
      <c r="R27" s="116"/>
      <c r="S27" s="116"/>
      <c r="T27" s="116"/>
      <c r="U27" s="116"/>
      <c r="V27" s="116"/>
      <c r="W27" s="116"/>
      <c r="X27" s="353">
        <v>74000000</v>
      </c>
      <c r="Y27" s="370"/>
      <c r="AA27" s="116"/>
      <c r="AB27" s="116"/>
      <c r="AC27" s="116"/>
    </row>
    <row r="28" spans="1:29" ht="41.25" customHeight="1" x14ac:dyDescent="0.25">
      <c r="A28" s="270"/>
      <c r="B28" s="425"/>
      <c r="C28" s="426"/>
      <c r="D28" s="428" t="s">
        <v>125</v>
      </c>
      <c r="E28" s="421">
        <v>45000000</v>
      </c>
      <c r="F28" s="435" t="s">
        <v>0</v>
      </c>
      <c r="G28" s="435" t="s">
        <v>0</v>
      </c>
      <c r="H28" s="368">
        <v>42415</v>
      </c>
      <c r="I28" s="368">
        <v>42420</v>
      </c>
      <c r="J28" s="368">
        <v>42435</v>
      </c>
      <c r="K28" s="368">
        <v>42470</v>
      </c>
      <c r="L28" s="368"/>
      <c r="M28" s="368">
        <v>42475</v>
      </c>
      <c r="N28" s="368">
        <v>42735</v>
      </c>
      <c r="O28" s="310"/>
      <c r="P28" s="354" t="s">
        <v>153</v>
      </c>
      <c r="Q28" s="365"/>
      <c r="R28" s="116" t="s">
        <v>476</v>
      </c>
      <c r="S28" s="364" t="s">
        <v>984</v>
      </c>
      <c r="T28" s="116"/>
      <c r="U28" s="116" t="s">
        <v>476</v>
      </c>
      <c r="V28" s="364" t="s">
        <v>1195</v>
      </c>
      <c r="W28" s="116"/>
      <c r="X28" s="355"/>
      <c r="Y28" s="373">
        <f>[7]REP_EPG034_EjecucionPresupuesta!$W$232-28638890</f>
        <v>45000000</v>
      </c>
      <c r="Z28" s="429"/>
      <c r="AA28" s="116" t="s">
        <v>476</v>
      </c>
      <c r="AB28" s="342" t="s">
        <v>1499</v>
      </c>
      <c r="AC28" s="342" t="s">
        <v>1502</v>
      </c>
    </row>
    <row r="29" spans="1:29" ht="75" customHeight="1" x14ac:dyDescent="0.25">
      <c r="A29" s="270"/>
      <c r="B29" s="425"/>
      <c r="C29" s="426"/>
      <c r="D29" s="428" t="s">
        <v>136</v>
      </c>
      <c r="E29" s="421">
        <v>5000000</v>
      </c>
      <c r="F29" s="229" t="s">
        <v>0</v>
      </c>
      <c r="G29" s="229" t="s">
        <v>0</v>
      </c>
      <c r="H29" s="368">
        <v>42795</v>
      </c>
      <c r="I29" s="368">
        <v>42804</v>
      </c>
      <c r="J29" s="368">
        <v>42814</v>
      </c>
      <c r="K29" s="368">
        <v>42845</v>
      </c>
      <c r="L29" s="368"/>
      <c r="M29" s="368">
        <v>42850</v>
      </c>
      <c r="N29" s="368">
        <v>43100</v>
      </c>
      <c r="O29" s="310"/>
      <c r="P29" s="365" t="s">
        <v>132</v>
      </c>
      <c r="Q29" s="365"/>
      <c r="R29" s="116" t="s">
        <v>476</v>
      </c>
      <c r="S29" s="364" t="s">
        <v>980</v>
      </c>
      <c r="T29" s="116"/>
      <c r="U29" s="116" t="s">
        <v>476</v>
      </c>
      <c r="V29" s="364" t="s">
        <v>1190</v>
      </c>
      <c r="W29" s="116"/>
      <c r="X29" s="355"/>
      <c r="Y29" s="429">
        <v>9000000</v>
      </c>
      <c r="Z29" s="429"/>
      <c r="AA29" s="116" t="s">
        <v>476</v>
      </c>
      <c r="AB29" s="366"/>
      <c r="AC29" s="366"/>
    </row>
    <row r="30" spans="1:29" ht="105" customHeight="1" x14ac:dyDescent="0.25">
      <c r="A30" s="270"/>
      <c r="B30" s="425"/>
      <c r="C30" s="426"/>
      <c r="D30" s="428" t="s">
        <v>14</v>
      </c>
      <c r="E30" s="421">
        <v>10000000</v>
      </c>
      <c r="F30" s="229" t="s">
        <v>0</v>
      </c>
      <c r="G30" s="229" t="s">
        <v>0</v>
      </c>
      <c r="H30" s="368">
        <v>42795</v>
      </c>
      <c r="I30" s="368">
        <v>42804</v>
      </c>
      <c r="J30" s="368">
        <v>42814</v>
      </c>
      <c r="K30" s="368">
        <v>42845</v>
      </c>
      <c r="L30" s="368"/>
      <c r="M30" s="368">
        <v>42850</v>
      </c>
      <c r="N30" s="368">
        <v>43100</v>
      </c>
      <c r="O30" s="310"/>
      <c r="P30" s="365" t="s">
        <v>132</v>
      </c>
      <c r="Q30" s="365"/>
      <c r="R30" s="116" t="s">
        <v>506</v>
      </c>
      <c r="S30" s="376" t="s">
        <v>981</v>
      </c>
      <c r="T30" s="116"/>
      <c r="U30" s="116" t="s">
        <v>476</v>
      </c>
      <c r="V30" s="364" t="s">
        <v>1191</v>
      </c>
      <c r="W30" s="116"/>
      <c r="X30" s="355"/>
      <c r="Y30" s="429">
        <v>10000000</v>
      </c>
      <c r="Z30" s="429"/>
      <c r="AA30" s="116" t="s">
        <v>476</v>
      </c>
      <c r="AB30" s="366"/>
      <c r="AC30" s="366"/>
    </row>
    <row r="31" spans="1:29" ht="43.5" customHeight="1" x14ac:dyDescent="0.25">
      <c r="A31" s="270"/>
      <c r="B31" s="425"/>
      <c r="C31" s="426"/>
      <c r="D31" s="428" t="s">
        <v>15</v>
      </c>
      <c r="E31" s="421">
        <v>4000000</v>
      </c>
      <c r="F31" s="229" t="s">
        <v>0</v>
      </c>
      <c r="G31" s="229" t="s">
        <v>0</v>
      </c>
      <c r="H31" s="368">
        <v>42795</v>
      </c>
      <c r="I31" s="368">
        <v>42804</v>
      </c>
      <c r="J31" s="368">
        <v>42814</v>
      </c>
      <c r="K31" s="368">
        <v>42845</v>
      </c>
      <c r="L31" s="368"/>
      <c r="M31" s="368">
        <v>42850</v>
      </c>
      <c r="N31" s="368">
        <v>43100</v>
      </c>
      <c r="O31" s="310"/>
      <c r="P31" s="358" t="s">
        <v>154</v>
      </c>
      <c r="Q31" s="365"/>
      <c r="R31" s="116" t="s">
        <v>476</v>
      </c>
      <c r="S31" s="364" t="s">
        <v>982</v>
      </c>
      <c r="T31" s="116"/>
      <c r="U31" s="116" t="s">
        <v>476</v>
      </c>
      <c r="V31" s="364" t="s">
        <v>1192</v>
      </c>
      <c r="W31" s="116"/>
      <c r="X31" s="355"/>
      <c r="Y31" s="429">
        <v>4000000</v>
      </c>
      <c r="Z31" s="429"/>
      <c r="AA31" s="116" t="s">
        <v>476</v>
      </c>
      <c r="AB31" s="366"/>
      <c r="AC31" s="366"/>
    </row>
    <row r="32" spans="1:29" ht="44.25" customHeight="1" x14ac:dyDescent="0.25">
      <c r="A32" s="270"/>
      <c r="B32" s="425"/>
      <c r="C32" s="426"/>
      <c r="D32" s="428" t="s">
        <v>137</v>
      </c>
      <c r="E32" s="421">
        <v>3000000</v>
      </c>
      <c r="F32" s="229" t="s">
        <v>0</v>
      </c>
      <c r="G32" s="229" t="s">
        <v>0</v>
      </c>
      <c r="H32" s="368">
        <v>42795</v>
      </c>
      <c r="I32" s="368">
        <v>42804</v>
      </c>
      <c r="J32" s="368">
        <v>42814</v>
      </c>
      <c r="K32" s="368">
        <v>42845</v>
      </c>
      <c r="L32" s="368"/>
      <c r="M32" s="368">
        <v>42850</v>
      </c>
      <c r="N32" s="368">
        <v>43100</v>
      </c>
      <c r="O32" s="310"/>
      <c r="P32" s="358" t="s">
        <v>155</v>
      </c>
      <c r="Q32" s="365"/>
      <c r="R32" s="116" t="s">
        <v>476</v>
      </c>
      <c r="S32" s="364" t="s">
        <v>983</v>
      </c>
      <c r="T32" s="116"/>
      <c r="U32" s="116" t="s">
        <v>476</v>
      </c>
      <c r="V32" s="364" t="s">
        <v>1193</v>
      </c>
      <c r="W32" s="116"/>
      <c r="X32" s="355"/>
      <c r="Y32" s="429">
        <v>3000000</v>
      </c>
      <c r="Z32" s="429"/>
      <c r="AA32" s="116" t="s">
        <v>476</v>
      </c>
      <c r="AB32" s="366"/>
      <c r="AC32" s="366"/>
    </row>
    <row r="33" spans="1:29" ht="40.5" customHeight="1" x14ac:dyDescent="0.25">
      <c r="A33" s="270"/>
      <c r="B33" s="425"/>
      <c r="C33" s="426"/>
      <c r="D33" s="428" t="s">
        <v>17</v>
      </c>
      <c r="E33" s="421">
        <v>3000000</v>
      </c>
      <c r="F33" s="229" t="s">
        <v>0</v>
      </c>
      <c r="G33" s="229" t="s">
        <v>0</v>
      </c>
      <c r="H33" s="368">
        <v>42795</v>
      </c>
      <c r="I33" s="368">
        <v>42804</v>
      </c>
      <c r="J33" s="368">
        <v>42814</v>
      </c>
      <c r="K33" s="368">
        <v>42845</v>
      </c>
      <c r="L33" s="368"/>
      <c r="M33" s="368">
        <v>42850</v>
      </c>
      <c r="N33" s="368">
        <v>43100</v>
      </c>
      <c r="O33" s="310"/>
      <c r="P33" s="365" t="s">
        <v>132</v>
      </c>
      <c r="Q33" s="365"/>
      <c r="R33" s="116"/>
      <c r="S33" s="377" t="s">
        <v>132</v>
      </c>
      <c r="T33" s="116"/>
      <c r="U33" s="116" t="s">
        <v>476</v>
      </c>
      <c r="V33" s="364" t="s">
        <v>1194</v>
      </c>
      <c r="W33" s="116"/>
      <c r="X33" s="362"/>
      <c r="Y33" s="429">
        <v>3000000</v>
      </c>
      <c r="AA33" s="116" t="s">
        <v>476</v>
      </c>
      <c r="AB33" s="343"/>
      <c r="AC33" s="343"/>
    </row>
    <row r="34" spans="1:29" ht="72" customHeight="1" x14ac:dyDescent="0.25">
      <c r="A34" s="270"/>
      <c r="B34" s="436" t="s">
        <v>156</v>
      </c>
      <c r="C34" s="437" t="s">
        <v>157</v>
      </c>
      <c r="D34" s="428" t="s">
        <v>125</v>
      </c>
      <c r="E34" s="432">
        <v>35000000</v>
      </c>
      <c r="F34" s="413" t="s">
        <v>0</v>
      </c>
      <c r="G34" s="414" t="s">
        <v>0</v>
      </c>
      <c r="H34" s="357">
        <v>42767</v>
      </c>
      <c r="I34" s="357">
        <v>42800</v>
      </c>
      <c r="J34" s="357">
        <v>42825</v>
      </c>
      <c r="K34" s="357">
        <v>42886</v>
      </c>
      <c r="L34" s="357"/>
      <c r="M34" s="357">
        <v>42891</v>
      </c>
      <c r="N34" s="357">
        <v>42978</v>
      </c>
      <c r="O34" s="43" t="s">
        <v>0</v>
      </c>
      <c r="P34" s="358" t="s">
        <v>158</v>
      </c>
      <c r="Q34" s="365"/>
      <c r="R34" s="116" t="s">
        <v>476</v>
      </c>
      <c r="S34" s="364" t="s">
        <v>996</v>
      </c>
      <c r="T34" s="116"/>
      <c r="U34" s="116" t="s">
        <v>476</v>
      </c>
      <c r="V34" s="364" t="s">
        <v>1196</v>
      </c>
      <c r="W34" s="116"/>
      <c r="X34" s="432">
        <v>35000000</v>
      </c>
      <c r="Y34" s="432"/>
      <c r="AA34" s="116" t="s">
        <v>476</v>
      </c>
      <c r="AB34" s="364" t="s">
        <v>1503</v>
      </c>
      <c r="AC34" s="116"/>
    </row>
    <row r="35" spans="1:29" ht="65.25" customHeight="1" x14ac:dyDescent="0.25">
      <c r="A35" s="270"/>
      <c r="B35" s="436" t="s">
        <v>159</v>
      </c>
      <c r="C35" s="437" t="s">
        <v>160</v>
      </c>
      <c r="D35" s="428" t="s">
        <v>125</v>
      </c>
      <c r="E35" s="432">
        <v>30000000</v>
      </c>
      <c r="F35" s="413" t="s">
        <v>0</v>
      </c>
      <c r="G35" s="414" t="s">
        <v>0</v>
      </c>
      <c r="H35" s="357">
        <v>42767</v>
      </c>
      <c r="I35" s="357">
        <v>42800</v>
      </c>
      <c r="J35" s="357">
        <v>42825</v>
      </c>
      <c r="K35" s="357">
        <v>42886</v>
      </c>
      <c r="L35" s="357"/>
      <c r="M35" s="357">
        <v>42891</v>
      </c>
      <c r="N35" s="357">
        <v>42978</v>
      </c>
      <c r="O35" s="43" t="s">
        <v>0</v>
      </c>
      <c r="P35" s="358" t="s">
        <v>161</v>
      </c>
      <c r="Q35" s="365"/>
      <c r="R35" s="116" t="s">
        <v>476</v>
      </c>
      <c r="S35" s="364" t="s">
        <v>997</v>
      </c>
      <c r="T35" s="116"/>
      <c r="U35" s="116" t="s">
        <v>476</v>
      </c>
      <c r="V35" s="364" t="s">
        <v>1197</v>
      </c>
      <c r="W35" s="116"/>
      <c r="X35" s="432">
        <v>30000000</v>
      </c>
      <c r="Y35" s="432"/>
      <c r="AA35" s="116" t="s">
        <v>476</v>
      </c>
      <c r="AB35" s="364" t="s">
        <v>1504</v>
      </c>
      <c r="AC35" s="116"/>
    </row>
    <row r="36" spans="1:29" ht="157.5" customHeight="1" x14ac:dyDescent="0.25">
      <c r="A36" s="270"/>
      <c r="B36" s="436" t="s">
        <v>162</v>
      </c>
      <c r="C36" s="437" t="s">
        <v>163</v>
      </c>
      <c r="D36" s="428" t="s">
        <v>125</v>
      </c>
      <c r="E36" s="432">
        <v>399000000</v>
      </c>
      <c r="F36" s="413" t="s">
        <v>0</v>
      </c>
      <c r="G36" s="438" t="s">
        <v>0</v>
      </c>
      <c r="H36" s="371">
        <v>42786</v>
      </c>
      <c r="I36" s="371">
        <v>42791</v>
      </c>
      <c r="J36" s="378" t="s">
        <v>164</v>
      </c>
      <c r="K36" s="41">
        <v>42449</v>
      </c>
      <c r="L36" s="41">
        <v>42947</v>
      </c>
      <c r="M36" s="42">
        <v>42454</v>
      </c>
      <c r="N36" s="42">
        <v>42490</v>
      </c>
      <c r="O36" s="43" t="s">
        <v>0</v>
      </c>
      <c r="P36" s="44" t="s">
        <v>165</v>
      </c>
      <c r="Q36" s="372" t="s">
        <v>166</v>
      </c>
      <c r="R36" s="369" t="s">
        <v>476</v>
      </c>
      <c r="S36" s="168" t="s">
        <v>998</v>
      </c>
      <c r="T36" s="116"/>
      <c r="U36" s="369" t="s">
        <v>476</v>
      </c>
      <c r="V36" s="168" t="s">
        <v>1062</v>
      </c>
      <c r="W36" s="116"/>
      <c r="X36" s="432">
        <v>433136640</v>
      </c>
      <c r="Y36" s="432"/>
      <c r="AA36" s="369" t="s">
        <v>476</v>
      </c>
      <c r="AB36" s="364" t="s">
        <v>1505</v>
      </c>
      <c r="AC36" s="364" t="s">
        <v>1506</v>
      </c>
    </row>
    <row r="37" spans="1:29" ht="130.5" customHeight="1" x14ac:dyDescent="0.25">
      <c r="A37" s="270"/>
      <c r="B37" s="436" t="s">
        <v>167</v>
      </c>
      <c r="C37" s="439" t="s">
        <v>168</v>
      </c>
      <c r="D37" s="428" t="s">
        <v>125</v>
      </c>
      <c r="E37" s="432">
        <v>500000000</v>
      </c>
      <c r="F37" s="413" t="s">
        <v>0</v>
      </c>
      <c r="G37" s="414" t="s">
        <v>0</v>
      </c>
      <c r="H37" s="357">
        <v>42767</v>
      </c>
      <c r="I37" s="368">
        <v>42795</v>
      </c>
      <c r="J37" s="379">
        <v>42855</v>
      </c>
      <c r="K37" s="368">
        <v>42887</v>
      </c>
      <c r="L37" s="368">
        <v>42947</v>
      </c>
      <c r="M37" s="368">
        <v>42901</v>
      </c>
      <c r="N37" s="368">
        <v>42931</v>
      </c>
      <c r="O37" s="380" t="s">
        <v>0</v>
      </c>
      <c r="P37" s="381" t="s">
        <v>169</v>
      </c>
      <c r="Q37" s="358" t="s">
        <v>166</v>
      </c>
      <c r="R37" s="369" t="s">
        <v>204</v>
      </c>
      <c r="S37" s="364" t="s">
        <v>999</v>
      </c>
      <c r="T37" s="116"/>
      <c r="U37" s="369" t="s">
        <v>506</v>
      </c>
      <c r="V37" s="364" t="s">
        <v>1063</v>
      </c>
      <c r="W37" s="116"/>
      <c r="X37" s="432">
        <v>433880000</v>
      </c>
      <c r="Y37" s="432"/>
      <c r="AA37" s="369" t="s">
        <v>476</v>
      </c>
      <c r="AB37" s="364" t="s">
        <v>1507</v>
      </c>
      <c r="AC37" s="364" t="s">
        <v>1508</v>
      </c>
    </row>
    <row r="38" spans="1:29" ht="215.25" customHeight="1" thickBot="1" x14ac:dyDescent="0.3">
      <c r="A38" s="295"/>
      <c r="B38" s="440" t="s">
        <v>170</v>
      </c>
      <c r="C38" s="441" t="s">
        <v>171</v>
      </c>
      <c r="D38" s="442" t="s">
        <v>125</v>
      </c>
      <c r="E38" s="443">
        <v>10400000</v>
      </c>
      <c r="F38" s="444" t="s">
        <v>0</v>
      </c>
      <c r="G38" s="445" t="s">
        <v>0</v>
      </c>
      <c r="H38" s="382">
        <v>42750</v>
      </c>
      <c r="I38" s="382">
        <v>42767</v>
      </c>
      <c r="J38" s="382">
        <v>42776</v>
      </c>
      <c r="K38" s="45">
        <v>42781</v>
      </c>
      <c r="L38" s="45">
        <v>42916</v>
      </c>
      <c r="M38" s="382">
        <v>42786</v>
      </c>
      <c r="N38" s="383">
        <v>42916</v>
      </c>
      <c r="O38" s="380" t="s">
        <v>0</v>
      </c>
      <c r="P38" s="384" t="s">
        <v>172</v>
      </c>
      <c r="Q38" s="385" t="s">
        <v>173</v>
      </c>
      <c r="R38" s="369" t="s">
        <v>476</v>
      </c>
      <c r="S38" s="386" t="s">
        <v>1000</v>
      </c>
      <c r="T38" s="116"/>
      <c r="U38" s="387" t="s">
        <v>506</v>
      </c>
      <c r="V38" s="386" t="s">
        <v>1178</v>
      </c>
      <c r="W38" s="164" t="s">
        <v>1064</v>
      </c>
      <c r="X38" s="443">
        <v>36400000</v>
      </c>
      <c r="Y38" s="443"/>
      <c r="AA38" s="387" t="s">
        <v>476</v>
      </c>
      <c r="AB38" s="364" t="s">
        <v>1509</v>
      </c>
      <c r="AC38" s="164" t="s">
        <v>1510</v>
      </c>
    </row>
    <row r="39" spans="1:29" ht="24" customHeight="1" thickBot="1" x14ac:dyDescent="0.3">
      <c r="B39" s="446"/>
      <c r="C39" s="447"/>
      <c r="D39" s="448" t="s">
        <v>174</v>
      </c>
      <c r="E39" s="449">
        <f>E6+E11+E18+E19+E27+E34+E35+E36+E37+E38</f>
        <v>1898400000</v>
      </c>
      <c r="F39" s="388"/>
      <c r="G39" s="389"/>
      <c r="H39" s="390"/>
      <c r="I39" s="391"/>
      <c r="J39" s="391"/>
      <c r="K39" s="391"/>
      <c r="L39" s="392"/>
      <c r="M39" s="392"/>
      <c r="N39" s="337" t="s">
        <v>115</v>
      </c>
      <c r="O39" s="338"/>
      <c r="P39" s="339">
        <f>+P42/O42</f>
        <v>0.25</v>
      </c>
      <c r="Q39" s="450"/>
      <c r="R39" s="339">
        <f>S42/R42</f>
        <v>0.94736842105263153</v>
      </c>
      <c r="S39" s="116"/>
      <c r="T39" s="116"/>
      <c r="U39" s="451">
        <f>V42/U42</f>
        <v>0.83333333333333337</v>
      </c>
      <c r="V39" s="116"/>
      <c r="W39" s="116"/>
      <c r="X39" s="449">
        <f>X6+X11+X18+X19+X27+X34+X35+X36+X37+X38</f>
        <v>1898400000</v>
      </c>
      <c r="AA39" s="451">
        <v>0.88</v>
      </c>
      <c r="AB39" s="116"/>
      <c r="AC39" s="116"/>
    </row>
    <row r="40" spans="1:29" ht="14.25" customHeight="1" thickBot="1" x14ac:dyDescent="0.3"/>
    <row r="41" spans="1:29" ht="49.5" customHeight="1" x14ac:dyDescent="0.25">
      <c r="A41" s="393" t="s">
        <v>175</v>
      </c>
      <c r="B41" s="46" t="s">
        <v>176</v>
      </c>
      <c r="C41" s="46" t="s">
        <v>177</v>
      </c>
      <c r="D41" s="201" t="s">
        <v>178</v>
      </c>
      <c r="O41" s="328" t="s">
        <v>116</v>
      </c>
      <c r="P41" s="328" t="s">
        <v>109</v>
      </c>
      <c r="Q41" s="328" t="s">
        <v>110</v>
      </c>
      <c r="R41" s="328" t="s">
        <v>116</v>
      </c>
      <c r="S41" s="328" t="s">
        <v>109</v>
      </c>
      <c r="T41" s="328" t="s">
        <v>110</v>
      </c>
      <c r="U41" s="328" t="s">
        <v>116</v>
      </c>
      <c r="V41" s="328" t="s">
        <v>109</v>
      </c>
      <c r="W41" s="328" t="s">
        <v>110</v>
      </c>
    </row>
    <row r="42" spans="1:29" ht="33.75" customHeight="1" x14ac:dyDescent="0.25">
      <c r="A42" s="394"/>
      <c r="B42" s="395">
        <v>469</v>
      </c>
      <c r="C42" s="47">
        <v>209</v>
      </c>
      <c r="D42" s="48">
        <f>B42-C42</f>
        <v>260</v>
      </c>
      <c r="L42" s="49"/>
      <c r="O42" s="116">
        <v>4</v>
      </c>
      <c r="P42" s="116">
        <v>1</v>
      </c>
      <c r="Q42" s="116">
        <v>3</v>
      </c>
      <c r="R42" s="116">
        <v>19</v>
      </c>
      <c r="S42" s="116">
        <v>18</v>
      </c>
      <c r="T42" s="116">
        <v>1</v>
      </c>
      <c r="U42" s="116">
        <v>24</v>
      </c>
      <c r="V42" s="116">
        <v>20</v>
      </c>
      <c r="W42" s="116">
        <v>4</v>
      </c>
    </row>
    <row r="43" spans="1:29" x14ac:dyDescent="0.25">
      <c r="A43" s="394"/>
      <c r="B43" s="395"/>
      <c r="C43" s="47"/>
      <c r="D43" s="48"/>
    </row>
    <row r="44" spans="1:29" ht="39" customHeight="1" x14ac:dyDescent="0.25">
      <c r="A44" s="394"/>
      <c r="B44" s="395"/>
      <c r="C44" s="47"/>
      <c r="D44" s="48"/>
    </row>
    <row r="45" spans="1:29" x14ac:dyDescent="0.25">
      <c r="A45" s="394"/>
      <c r="B45" s="395"/>
      <c r="C45" s="47"/>
      <c r="D45" s="48"/>
    </row>
    <row r="46" spans="1:29" ht="30" x14ac:dyDescent="0.25">
      <c r="A46" s="394"/>
      <c r="B46" s="50" t="s">
        <v>179</v>
      </c>
      <c r="C46" s="51" t="s">
        <v>177</v>
      </c>
      <c r="D46" s="202" t="s">
        <v>180</v>
      </c>
    </row>
    <row r="47" spans="1:29" ht="15.75" thickBot="1" x14ac:dyDescent="0.3">
      <c r="A47" s="396"/>
      <c r="B47" s="52">
        <v>10</v>
      </c>
      <c r="C47" s="52">
        <v>8</v>
      </c>
      <c r="D47" s="53">
        <v>2</v>
      </c>
    </row>
    <row r="48" spans="1:29" x14ac:dyDescent="0.25">
      <c r="A48" s="312" t="s">
        <v>181</v>
      </c>
    </row>
    <row r="49" spans="3:17" x14ac:dyDescent="0.25">
      <c r="M49" s="54"/>
    </row>
    <row r="50" spans="3:17" ht="21.75" customHeight="1" x14ac:dyDescent="0.25">
      <c r="M50" s="54"/>
      <c r="O50" s="397"/>
      <c r="P50" s="397"/>
      <c r="Q50" s="37"/>
    </row>
    <row r="52" spans="3:17" x14ac:dyDescent="0.25">
      <c r="C52" s="312" t="s">
        <v>1536</v>
      </c>
      <c r="P52" s="344"/>
      <c r="Q52" s="344"/>
    </row>
    <row r="53" spans="3:17" x14ac:dyDescent="0.25">
      <c r="C53" s="312" t="s">
        <v>182</v>
      </c>
      <c r="P53" s="344"/>
      <c r="Q53" s="344"/>
    </row>
    <row r="54" spans="3:17" x14ac:dyDescent="0.25">
      <c r="P54" s="344"/>
    </row>
    <row r="55" spans="3:17" x14ac:dyDescent="0.25">
      <c r="Q55" s="398"/>
    </row>
    <row r="56" spans="3:17" x14ac:dyDescent="0.25">
      <c r="C56" s="312" t="s">
        <v>183</v>
      </c>
      <c r="I56" s="55"/>
    </row>
    <row r="57" spans="3:17" x14ac:dyDescent="0.25">
      <c r="I57" s="399"/>
    </row>
  </sheetData>
  <dataConsolidate/>
  <mergeCells count="41">
    <mergeCell ref="O50:P50"/>
    <mergeCell ref="X3:X5"/>
    <mergeCell ref="X6:X10"/>
    <mergeCell ref="X11:X17"/>
    <mergeCell ref="X19:X25"/>
    <mergeCell ref="X27:X33"/>
    <mergeCell ref="A41:A47"/>
    <mergeCell ref="R3:T4"/>
    <mergeCell ref="U3:W4"/>
    <mergeCell ref="A6:A38"/>
    <mergeCell ref="B6:B10"/>
    <mergeCell ref="C6:C7"/>
    <mergeCell ref="B11:B17"/>
    <mergeCell ref="C11:C17"/>
    <mergeCell ref="B19:B25"/>
    <mergeCell ref="C19:C25"/>
    <mergeCell ref="H26:N26"/>
    <mergeCell ref="B27:B33"/>
    <mergeCell ref="C27:C33"/>
    <mergeCell ref="F28:F33"/>
    <mergeCell ref="G28:G33"/>
    <mergeCell ref="N39:O39"/>
    <mergeCell ref="A2:Q2"/>
    <mergeCell ref="A3:A5"/>
    <mergeCell ref="B3:B5"/>
    <mergeCell ref="C3:C5"/>
    <mergeCell ref="D3:D5"/>
    <mergeCell ref="E3:E5"/>
    <mergeCell ref="F3:F4"/>
    <mergeCell ref="G3:G4"/>
    <mergeCell ref="H3:N4"/>
    <mergeCell ref="O3:Q4"/>
    <mergeCell ref="AB20:AB25"/>
    <mergeCell ref="AC20:AC25"/>
    <mergeCell ref="AB28:AB33"/>
    <mergeCell ref="AC28:AC33"/>
    <mergeCell ref="AA3:AC4"/>
    <mergeCell ref="AB6:AB10"/>
    <mergeCell ref="AC6:AC10"/>
    <mergeCell ref="AB12:AB18"/>
    <mergeCell ref="AC12:AC18"/>
  </mergeCells>
  <dataValidations count="1">
    <dataValidation type="list" allowBlank="1" showInputMessage="1" showErrorMessage="1" sqref="A6">
      <formula1>#REF!</formula1>
    </dataValidation>
  </dataValidations>
  <pageMargins left="0.70866141732283472" right="0.70866141732283472" top="0.35433070866141736" bottom="0.35433070866141736" header="0.31496062992125984" footer="0.31496062992125984"/>
  <pageSetup scale="2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E143"/>
  <sheetViews>
    <sheetView topLeftCell="A120" workbookViewId="0">
      <selection activeCell="D136" sqref="D136"/>
    </sheetView>
  </sheetViews>
  <sheetFormatPr baseColWidth="10" defaultRowHeight="15" x14ac:dyDescent="0.25"/>
  <cols>
    <col min="2" max="2" width="18.5703125" customWidth="1"/>
    <col min="3" max="3" width="44.7109375" customWidth="1"/>
    <col min="4" max="4" width="38.5703125" customWidth="1"/>
  </cols>
  <sheetData>
    <row r="1" spans="2:5" ht="15.75" thickBot="1" x14ac:dyDescent="0.3"/>
    <row r="2" spans="2:5" ht="29.25" customHeight="1" thickBot="1" x14ac:dyDescent="0.3">
      <c r="B2" s="139" t="s">
        <v>807</v>
      </c>
      <c r="C2" s="139" t="s">
        <v>188</v>
      </c>
      <c r="D2" s="139" t="s">
        <v>189</v>
      </c>
      <c r="E2" s="60"/>
    </row>
    <row r="3" spans="2:5" ht="32.25" customHeight="1" x14ac:dyDescent="0.25">
      <c r="B3" s="232" t="s">
        <v>790</v>
      </c>
      <c r="C3" s="233"/>
      <c r="D3" s="234"/>
    </row>
    <row r="4" spans="2:5" ht="89.25" x14ac:dyDescent="0.25">
      <c r="B4" s="140" t="s">
        <v>139</v>
      </c>
      <c r="C4" s="141" t="s">
        <v>140</v>
      </c>
      <c r="D4" s="142" t="s">
        <v>141</v>
      </c>
    </row>
    <row r="5" spans="2:5" ht="129" customHeight="1" x14ac:dyDescent="0.25">
      <c r="B5" s="140" t="s">
        <v>143</v>
      </c>
      <c r="C5" s="143" t="s">
        <v>144</v>
      </c>
      <c r="D5" s="144" t="s">
        <v>145</v>
      </c>
    </row>
    <row r="6" spans="2:5" ht="76.5" x14ac:dyDescent="0.25">
      <c r="B6" s="145" t="s">
        <v>163</v>
      </c>
      <c r="C6" s="146" t="s">
        <v>165</v>
      </c>
      <c r="D6" s="144" t="s">
        <v>166</v>
      </c>
    </row>
    <row r="7" spans="2:5" ht="63.75" x14ac:dyDescent="0.25">
      <c r="B7" s="147" t="s">
        <v>168</v>
      </c>
      <c r="C7" s="148" t="s">
        <v>169</v>
      </c>
      <c r="D7" s="142" t="s">
        <v>166</v>
      </c>
    </row>
    <row r="8" spans="2:5" ht="153" x14ac:dyDescent="0.25">
      <c r="B8" s="151" t="s">
        <v>171</v>
      </c>
      <c r="C8" s="149" t="s">
        <v>172</v>
      </c>
      <c r="D8" s="150" t="s">
        <v>173</v>
      </c>
    </row>
    <row r="9" spans="2:5" ht="25.5" x14ac:dyDescent="0.25">
      <c r="B9" s="138" t="s">
        <v>808</v>
      </c>
      <c r="C9" s="138" t="s">
        <v>188</v>
      </c>
      <c r="D9" s="138" t="s">
        <v>189</v>
      </c>
    </row>
    <row r="10" spans="2:5" ht="25.5" customHeight="1" x14ac:dyDescent="0.25">
      <c r="B10" s="231" t="s">
        <v>794</v>
      </c>
      <c r="C10" s="231"/>
      <c r="D10" s="231"/>
    </row>
    <row r="11" spans="2:5" ht="69.75" customHeight="1" x14ac:dyDescent="0.25">
      <c r="B11" s="235" t="s">
        <v>791</v>
      </c>
      <c r="C11" s="235" t="s">
        <v>792</v>
      </c>
      <c r="D11" s="235" t="s">
        <v>789</v>
      </c>
    </row>
    <row r="12" spans="2:5" x14ac:dyDescent="0.25">
      <c r="B12" s="235"/>
      <c r="C12" s="235"/>
      <c r="D12" s="235"/>
    </row>
    <row r="13" spans="2:5" ht="63.75" x14ac:dyDescent="0.25">
      <c r="B13" s="153" t="s">
        <v>483</v>
      </c>
      <c r="C13" s="153" t="s">
        <v>485</v>
      </c>
      <c r="D13" s="153" t="s">
        <v>793</v>
      </c>
    </row>
    <row r="14" spans="2:5" ht="15" customHeight="1" x14ac:dyDescent="0.25">
      <c r="B14" s="231" t="s">
        <v>807</v>
      </c>
      <c r="C14" s="231" t="s">
        <v>188</v>
      </c>
      <c r="D14" s="231" t="s">
        <v>189</v>
      </c>
      <c r="E14" s="60"/>
    </row>
    <row r="15" spans="2:5" x14ac:dyDescent="0.25">
      <c r="B15" s="231"/>
      <c r="C15" s="231"/>
      <c r="D15" s="231"/>
      <c r="E15" s="60"/>
    </row>
    <row r="16" spans="2:5" x14ac:dyDescent="0.25">
      <c r="B16" s="231"/>
      <c r="C16" s="231"/>
      <c r="D16" s="231"/>
      <c r="E16" s="60"/>
    </row>
    <row r="17" spans="2:5" x14ac:dyDescent="0.25">
      <c r="B17" s="231" t="s">
        <v>797</v>
      </c>
      <c r="C17" s="231"/>
      <c r="D17" s="231"/>
      <c r="E17" s="60"/>
    </row>
    <row r="18" spans="2:5" ht="56.25" customHeight="1" x14ac:dyDescent="0.25">
      <c r="B18" s="152" t="s">
        <v>795</v>
      </c>
      <c r="C18" s="235" t="s">
        <v>284</v>
      </c>
      <c r="D18" s="235" t="s">
        <v>796</v>
      </c>
      <c r="E18" s="230"/>
    </row>
    <row r="19" spans="2:5" ht="127.5" x14ac:dyDescent="0.25">
      <c r="B19" s="152" t="s">
        <v>278</v>
      </c>
      <c r="C19" s="235"/>
      <c r="D19" s="235"/>
      <c r="E19" s="230"/>
    </row>
    <row r="21" spans="2:5" ht="15" customHeight="1" x14ac:dyDescent="0.25">
      <c r="B21" s="231" t="s">
        <v>807</v>
      </c>
      <c r="C21" s="231" t="s">
        <v>468</v>
      </c>
      <c r="D21" s="231" t="s">
        <v>189</v>
      </c>
      <c r="E21" s="60"/>
    </row>
    <row r="22" spans="2:5" x14ac:dyDescent="0.25">
      <c r="B22" s="231"/>
      <c r="C22" s="231"/>
      <c r="D22" s="231"/>
      <c r="E22" s="60"/>
    </row>
    <row r="23" spans="2:5" ht="15" customHeight="1" x14ac:dyDescent="0.25">
      <c r="B23" s="231"/>
      <c r="C23" s="231" t="s">
        <v>470</v>
      </c>
      <c r="D23" s="231"/>
      <c r="E23" s="60"/>
    </row>
    <row r="24" spans="2:5" ht="39" customHeight="1" x14ac:dyDescent="0.25">
      <c r="B24" s="231" t="s">
        <v>806</v>
      </c>
      <c r="C24" s="231"/>
      <c r="D24" s="231"/>
      <c r="E24" s="60"/>
    </row>
    <row r="25" spans="2:5" ht="89.25" x14ac:dyDescent="0.25">
      <c r="B25" s="1" t="s">
        <v>500</v>
      </c>
      <c r="C25" s="1" t="s">
        <v>507</v>
      </c>
      <c r="D25" s="1" t="s">
        <v>508</v>
      </c>
      <c r="E25" s="60"/>
    </row>
    <row r="26" spans="2:5" ht="89.25" x14ac:dyDescent="0.25">
      <c r="B26" s="1" t="s">
        <v>809</v>
      </c>
      <c r="C26" s="236" t="s">
        <v>798</v>
      </c>
      <c r="D26" s="236" t="s">
        <v>799</v>
      </c>
      <c r="E26" s="60"/>
    </row>
    <row r="27" spans="2:5" ht="51" x14ac:dyDescent="0.25">
      <c r="B27" s="1" t="s">
        <v>514</v>
      </c>
      <c r="C27" s="236"/>
      <c r="D27" s="236"/>
      <c r="E27" s="60"/>
    </row>
    <row r="28" spans="2:5" ht="51" x14ac:dyDescent="0.25">
      <c r="B28" s="1" t="s">
        <v>515</v>
      </c>
      <c r="C28" s="236"/>
      <c r="D28" s="236"/>
      <c r="E28" s="60"/>
    </row>
    <row r="29" spans="2:5" ht="63.75" x14ac:dyDescent="0.25">
      <c r="B29" s="1" t="s">
        <v>516</v>
      </c>
      <c r="C29" s="236"/>
      <c r="D29" s="236"/>
      <c r="E29" s="60"/>
    </row>
    <row r="30" spans="2:5" ht="63.75" x14ac:dyDescent="0.25">
      <c r="B30" s="1" t="s">
        <v>517</v>
      </c>
      <c r="C30" s="236"/>
      <c r="D30" s="236"/>
      <c r="E30" s="60"/>
    </row>
    <row r="31" spans="2:5" ht="76.5" x14ac:dyDescent="0.25">
      <c r="B31" s="1" t="s">
        <v>531</v>
      </c>
      <c r="C31" s="1" t="s">
        <v>800</v>
      </c>
      <c r="D31" s="1" t="s">
        <v>801</v>
      </c>
      <c r="E31" s="60"/>
    </row>
    <row r="32" spans="2:5" ht="76.5" x14ac:dyDescent="0.25">
      <c r="B32" s="1" t="s">
        <v>535</v>
      </c>
      <c r="C32" s="1" t="s">
        <v>802</v>
      </c>
      <c r="D32" s="1" t="s">
        <v>801</v>
      </c>
      <c r="E32" s="60"/>
    </row>
    <row r="33" spans="2:5" ht="76.5" x14ac:dyDescent="0.25">
      <c r="B33" s="1" t="s">
        <v>536</v>
      </c>
      <c r="C33" s="1" t="s">
        <v>800</v>
      </c>
      <c r="D33" s="1" t="s">
        <v>533</v>
      </c>
      <c r="E33" s="60"/>
    </row>
    <row r="34" spans="2:5" ht="76.5" x14ac:dyDescent="0.25">
      <c r="B34" s="1" t="s">
        <v>537</v>
      </c>
      <c r="C34" s="1" t="s">
        <v>803</v>
      </c>
      <c r="D34" s="1" t="s">
        <v>533</v>
      </c>
      <c r="E34" s="60"/>
    </row>
    <row r="35" spans="2:5" ht="178.5" x14ac:dyDescent="0.25">
      <c r="B35" s="1" t="s">
        <v>539</v>
      </c>
      <c r="C35" s="1" t="s">
        <v>541</v>
      </c>
      <c r="D35" s="1" t="s">
        <v>542</v>
      </c>
      <c r="E35" s="60"/>
    </row>
    <row r="36" spans="2:5" ht="191.25" x14ac:dyDescent="0.25">
      <c r="B36" s="1" t="s">
        <v>543</v>
      </c>
      <c r="C36" s="1" t="s">
        <v>544</v>
      </c>
      <c r="D36" s="1" t="s">
        <v>545</v>
      </c>
      <c r="E36" s="60"/>
    </row>
    <row r="37" spans="2:5" ht="89.25" x14ac:dyDescent="0.25">
      <c r="B37" s="1" t="s">
        <v>546</v>
      </c>
      <c r="C37" s="1" t="s">
        <v>574</v>
      </c>
      <c r="D37" s="1" t="s">
        <v>547</v>
      </c>
      <c r="E37" s="60"/>
    </row>
    <row r="38" spans="2:5" ht="89.25" x14ac:dyDescent="0.25">
      <c r="B38" s="1"/>
      <c r="C38" s="1" t="s">
        <v>552</v>
      </c>
      <c r="D38" s="1" t="s">
        <v>553</v>
      </c>
      <c r="E38" s="60"/>
    </row>
    <row r="39" spans="2:5" ht="153" x14ac:dyDescent="0.25">
      <c r="B39" s="1" t="s">
        <v>804</v>
      </c>
      <c r="C39" s="1" t="s">
        <v>555</v>
      </c>
      <c r="D39" s="1" t="s">
        <v>556</v>
      </c>
      <c r="E39" s="60"/>
    </row>
    <row r="40" spans="2:5" ht="89.25" x14ac:dyDescent="0.25">
      <c r="B40" s="1" t="s">
        <v>805</v>
      </c>
      <c r="C40" s="1" t="s">
        <v>558</v>
      </c>
      <c r="D40" s="39"/>
      <c r="E40" s="60"/>
    </row>
    <row r="42" spans="2:5" x14ac:dyDescent="0.25">
      <c r="B42" s="231" t="s">
        <v>807</v>
      </c>
      <c r="C42" s="231" t="s">
        <v>468</v>
      </c>
      <c r="D42" s="231" t="s">
        <v>189</v>
      </c>
    </row>
    <row r="43" spans="2:5" x14ac:dyDescent="0.25">
      <c r="B43" s="231"/>
      <c r="C43" s="231"/>
      <c r="D43" s="231"/>
    </row>
    <row r="44" spans="2:5" x14ac:dyDescent="0.25">
      <c r="B44" s="231"/>
      <c r="C44" s="231" t="s">
        <v>470</v>
      </c>
      <c r="D44" s="231"/>
    </row>
    <row r="45" spans="2:5" ht="15" customHeight="1" x14ac:dyDescent="0.25">
      <c r="B45" s="231" t="s">
        <v>810</v>
      </c>
      <c r="C45" s="231"/>
      <c r="D45" s="231"/>
    </row>
    <row r="46" spans="2:5" ht="38.25" x14ac:dyDescent="0.25">
      <c r="B46" s="144" t="s">
        <v>659</v>
      </c>
      <c r="C46" s="157" t="s">
        <v>660</v>
      </c>
      <c r="D46" s="157" t="s">
        <v>661</v>
      </c>
    </row>
    <row r="47" spans="2:5" ht="51" x14ac:dyDescent="0.25">
      <c r="B47" s="144" t="s">
        <v>670</v>
      </c>
      <c r="C47" s="157"/>
      <c r="D47" s="157" t="s">
        <v>671</v>
      </c>
    </row>
    <row r="48" spans="2:5" ht="51" x14ac:dyDescent="0.25">
      <c r="B48" s="144" t="s">
        <v>43</v>
      </c>
      <c r="C48" s="157" t="s">
        <v>674</v>
      </c>
      <c r="D48" s="157" t="s">
        <v>675</v>
      </c>
    </row>
    <row r="49" spans="2:4" ht="51" x14ac:dyDescent="0.25">
      <c r="B49" s="144" t="s">
        <v>676</v>
      </c>
      <c r="C49" s="157" t="s">
        <v>677</v>
      </c>
      <c r="D49" s="157" t="s">
        <v>678</v>
      </c>
    </row>
    <row r="50" spans="2:4" ht="25.5" x14ac:dyDescent="0.25">
      <c r="B50" s="144" t="s">
        <v>45</v>
      </c>
      <c r="C50" s="157" t="s">
        <v>679</v>
      </c>
      <c r="D50" s="157" t="s">
        <v>680</v>
      </c>
    </row>
    <row r="51" spans="2:4" ht="51" x14ac:dyDescent="0.25">
      <c r="B51" s="144" t="s">
        <v>46</v>
      </c>
      <c r="C51" s="157" t="s">
        <v>681</v>
      </c>
      <c r="D51" s="157" t="s">
        <v>682</v>
      </c>
    </row>
    <row r="52" spans="2:4" ht="25.5" x14ac:dyDescent="0.25">
      <c r="B52" s="144" t="s">
        <v>50</v>
      </c>
      <c r="C52" s="157" t="s">
        <v>685</v>
      </c>
      <c r="D52" s="157" t="s">
        <v>686</v>
      </c>
    </row>
    <row r="53" spans="2:4" ht="38.25" x14ac:dyDescent="0.25">
      <c r="B53" s="144" t="s">
        <v>51</v>
      </c>
      <c r="C53" s="157"/>
      <c r="D53" s="157" t="s">
        <v>688</v>
      </c>
    </row>
    <row r="54" spans="2:4" ht="38.25" x14ac:dyDescent="0.25">
      <c r="B54" s="144" t="s">
        <v>53</v>
      </c>
      <c r="C54" s="157" t="s">
        <v>689</v>
      </c>
      <c r="D54" s="157" t="s">
        <v>690</v>
      </c>
    </row>
    <row r="55" spans="2:4" ht="25.5" x14ac:dyDescent="0.25">
      <c r="B55" s="144" t="s">
        <v>54</v>
      </c>
      <c r="C55" s="157" t="s">
        <v>691</v>
      </c>
      <c r="D55" s="157"/>
    </row>
    <row r="56" spans="2:4" ht="25.5" x14ac:dyDescent="0.25">
      <c r="B56" s="144" t="s">
        <v>56</v>
      </c>
      <c r="C56" s="157"/>
      <c r="D56" s="157" t="s">
        <v>693</v>
      </c>
    </row>
    <row r="57" spans="2:4" ht="25.5" x14ac:dyDescent="0.25">
      <c r="B57" s="144" t="s">
        <v>57</v>
      </c>
      <c r="C57" s="157"/>
      <c r="D57" s="157" t="s">
        <v>695</v>
      </c>
    </row>
    <row r="58" spans="2:4" ht="38.25" x14ac:dyDescent="0.25">
      <c r="B58" s="144" t="s">
        <v>65</v>
      </c>
      <c r="C58" s="157" t="s">
        <v>698</v>
      </c>
      <c r="D58" s="157" t="s">
        <v>699</v>
      </c>
    </row>
    <row r="59" spans="2:4" ht="25.5" x14ac:dyDescent="0.25">
      <c r="B59" s="144" t="s">
        <v>68</v>
      </c>
      <c r="C59" s="157" t="s">
        <v>701</v>
      </c>
      <c r="D59" s="157" t="s">
        <v>702</v>
      </c>
    </row>
    <row r="60" spans="2:4" ht="25.5" x14ac:dyDescent="0.25">
      <c r="B60" s="144" t="s">
        <v>69</v>
      </c>
      <c r="C60" s="157" t="s">
        <v>703</v>
      </c>
      <c r="D60" s="157" t="s">
        <v>704</v>
      </c>
    </row>
    <row r="61" spans="2:4" ht="25.5" x14ac:dyDescent="0.25">
      <c r="B61" s="144" t="s">
        <v>75</v>
      </c>
      <c r="C61" s="157" t="s">
        <v>685</v>
      </c>
      <c r="D61" s="157" t="s">
        <v>686</v>
      </c>
    </row>
    <row r="62" spans="2:4" ht="25.5" x14ac:dyDescent="0.25">
      <c r="B62" s="144" t="s">
        <v>51</v>
      </c>
      <c r="C62" s="157"/>
      <c r="D62" s="157" t="s">
        <v>709</v>
      </c>
    </row>
    <row r="63" spans="2:4" ht="76.5" x14ac:dyDescent="0.25">
      <c r="B63" s="144" t="s">
        <v>84</v>
      </c>
      <c r="C63" s="157" t="s">
        <v>712</v>
      </c>
      <c r="D63" s="157" t="s">
        <v>713</v>
      </c>
    </row>
    <row r="64" spans="2:4" ht="63.75" x14ac:dyDescent="0.25">
      <c r="B64" s="144" t="s">
        <v>86</v>
      </c>
      <c r="C64" s="157" t="s">
        <v>715</v>
      </c>
      <c r="D64" s="157" t="s">
        <v>713</v>
      </c>
    </row>
    <row r="65" spans="2:4" x14ac:dyDescent="0.25">
      <c r="B65" s="144" t="s">
        <v>88</v>
      </c>
      <c r="C65" s="157" t="s">
        <v>716</v>
      </c>
      <c r="D65" s="157" t="s">
        <v>717</v>
      </c>
    </row>
    <row r="66" spans="2:4" x14ac:dyDescent="0.25">
      <c r="B66" s="144" t="s">
        <v>89</v>
      </c>
      <c r="C66" s="157" t="s">
        <v>716</v>
      </c>
      <c r="D66" s="157" t="s">
        <v>717</v>
      </c>
    </row>
    <row r="67" spans="2:4" ht="25.5" x14ac:dyDescent="0.25">
      <c r="B67" s="144" t="s">
        <v>90</v>
      </c>
      <c r="C67" s="157" t="s">
        <v>716</v>
      </c>
      <c r="D67" s="157" t="s">
        <v>717</v>
      </c>
    </row>
    <row r="68" spans="2:4" ht="25.5" x14ac:dyDescent="0.25">
      <c r="B68" s="144" t="s">
        <v>91</v>
      </c>
      <c r="C68" s="157" t="s">
        <v>716</v>
      </c>
      <c r="D68" s="157" t="s">
        <v>717</v>
      </c>
    </row>
    <row r="69" spans="2:4" x14ac:dyDescent="0.25">
      <c r="B69" s="144" t="s">
        <v>93</v>
      </c>
      <c r="C69" s="157" t="s">
        <v>716</v>
      </c>
      <c r="D69" s="157" t="s">
        <v>717</v>
      </c>
    </row>
    <row r="70" spans="2:4" x14ac:dyDescent="0.25">
      <c r="B70" s="144" t="s">
        <v>95</v>
      </c>
      <c r="C70" s="157" t="s">
        <v>716</v>
      </c>
      <c r="D70" s="157" t="s">
        <v>717</v>
      </c>
    </row>
    <row r="71" spans="2:4" x14ac:dyDescent="0.25">
      <c r="B71" s="144" t="s">
        <v>96</v>
      </c>
      <c r="C71" s="157" t="s">
        <v>718</v>
      </c>
      <c r="D71" s="157" t="s">
        <v>709</v>
      </c>
    </row>
    <row r="72" spans="2:4" ht="25.5" x14ac:dyDescent="0.25">
      <c r="B72" s="144" t="s">
        <v>97</v>
      </c>
      <c r="C72" s="157" t="s">
        <v>719</v>
      </c>
      <c r="D72" s="157" t="s">
        <v>709</v>
      </c>
    </row>
    <row r="73" spans="2:4" ht="25.5" x14ac:dyDescent="0.25">
      <c r="B73" s="144" t="s">
        <v>98</v>
      </c>
      <c r="C73" s="157" t="s">
        <v>720</v>
      </c>
      <c r="D73" s="157" t="s">
        <v>717</v>
      </c>
    </row>
    <row r="74" spans="2:4" ht="38.25" x14ac:dyDescent="0.25">
      <c r="B74" s="144" t="s">
        <v>101</v>
      </c>
      <c r="C74" s="157"/>
      <c r="D74" s="157" t="s">
        <v>721</v>
      </c>
    </row>
    <row r="75" spans="2:4" ht="63.75" x14ac:dyDescent="0.25">
      <c r="B75" s="144" t="s">
        <v>102</v>
      </c>
      <c r="C75" s="157"/>
      <c r="D75" s="157" t="s">
        <v>721</v>
      </c>
    </row>
    <row r="76" spans="2:4" ht="25.5" x14ac:dyDescent="0.25">
      <c r="B76" s="144" t="s">
        <v>103</v>
      </c>
      <c r="C76" s="157"/>
      <c r="D76" s="157" t="s">
        <v>721</v>
      </c>
    </row>
    <row r="77" spans="2:4" ht="25.5" x14ac:dyDescent="0.25">
      <c r="B77" s="144" t="s">
        <v>105</v>
      </c>
      <c r="C77" s="157"/>
      <c r="D77" s="157" t="s">
        <v>721</v>
      </c>
    </row>
    <row r="78" spans="2:4" x14ac:dyDescent="0.25">
      <c r="B78" s="231" t="s">
        <v>807</v>
      </c>
      <c r="C78" s="231" t="s">
        <v>468</v>
      </c>
      <c r="D78" s="231" t="s">
        <v>189</v>
      </c>
    </row>
    <row r="79" spans="2:4" x14ac:dyDescent="0.25">
      <c r="B79" s="231"/>
      <c r="C79" s="231"/>
      <c r="D79" s="231"/>
    </row>
    <row r="80" spans="2:4" x14ac:dyDescent="0.25">
      <c r="B80" s="231"/>
      <c r="C80" s="231" t="s">
        <v>470</v>
      </c>
      <c r="D80" s="231"/>
    </row>
    <row r="81" spans="2:4" x14ac:dyDescent="0.25">
      <c r="B81" s="231" t="s">
        <v>814</v>
      </c>
      <c r="C81" s="231"/>
      <c r="D81" s="231"/>
    </row>
    <row r="82" spans="2:4" ht="114.75" thickBot="1" x14ac:dyDescent="0.3">
      <c r="B82" s="144" t="s">
        <v>811</v>
      </c>
      <c r="C82" s="154" t="s">
        <v>812</v>
      </c>
      <c r="D82" s="154" t="s">
        <v>813</v>
      </c>
    </row>
    <row r="84" spans="2:4" x14ac:dyDescent="0.25">
      <c r="B84" s="231" t="s">
        <v>807</v>
      </c>
      <c r="C84" s="231" t="s">
        <v>468</v>
      </c>
      <c r="D84" s="231" t="s">
        <v>189</v>
      </c>
    </row>
    <row r="85" spans="2:4" x14ac:dyDescent="0.25">
      <c r="B85" s="231"/>
      <c r="C85" s="231"/>
      <c r="D85" s="231"/>
    </row>
    <row r="86" spans="2:4" x14ac:dyDescent="0.25">
      <c r="B86" s="231"/>
      <c r="C86" s="231" t="s">
        <v>470</v>
      </c>
      <c r="D86" s="231"/>
    </row>
    <row r="87" spans="2:4" x14ac:dyDescent="0.25">
      <c r="B87" s="231" t="s">
        <v>815</v>
      </c>
      <c r="C87" s="231"/>
      <c r="D87" s="231"/>
    </row>
    <row r="88" spans="2:4" ht="100.5" thickBot="1" x14ac:dyDescent="0.3">
      <c r="B88" s="144" t="s">
        <v>759</v>
      </c>
      <c r="C88" s="154" t="s">
        <v>760</v>
      </c>
      <c r="D88" s="154" t="s">
        <v>761</v>
      </c>
    </row>
    <row r="89" spans="2:4" ht="72" thickBot="1" x14ac:dyDescent="0.3">
      <c r="B89" s="144" t="s">
        <v>762</v>
      </c>
      <c r="C89" s="154" t="s">
        <v>763</v>
      </c>
      <c r="D89" s="154" t="s">
        <v>764</v>
      </c>
    </row>
    <row r="90" spans="2:4" ht="214.5" thickBot="1" x14ac:dyDescent="0.3">
      <c r="B90" s="144" t="s">
        <v>765</v>
      </c>
      <c r="C90" s="154" t="s">
        <v>766</v>
      </c>
      <c r="D90" s="154" t="s">
        <v>767</v>
      </c>
    </row>
    <row r="91" spans="2:4" ht="214.5" thickBot="1" x14ac:dyDescent="0.3">
      <c r="B91" s="144" t="s">
        <v>768</v>
      </c>
      <c r="C91" s="154" t="s">
        <v>766</v>
      </c>
      <c r="D91" s="154" t="s">
        <v>767</v>
      </c>
    </row>
    <row r="92" spans="2:4" x14ac:dyDescent="0.25">
      <c r="B92" s="231" t="s">
        <v>807</v>
      </c>
      <c r="C92" s="231" t="s">
        <v>468</v>
      </c>
      <c r="D92" s="231" t="s">
        <v>189</v>
      </c>
    </row>
    <row r="93" spans="2:4" x14ac:dyDescent="0.25">
      <c r="B93" s="231"/>
      <c r="C93" s="231"/>
      <c r="D93" s="231"/>
    </row>
    <row r="94" spans="2:4" x14ac:dyDescent="0.25">
      <c r="B94" s="231"/>
      <c r="C94" s="231" t="s">
        <v>470</v>
      </c>
      <c r="D94" s="231"/>
    </row>
    <row r="95" spans="2:4" ht="15.75" customHeight="1" thickBot="1" x14ac:dyDescent="0.3">
      <c r="B95" s="231" t="s">
        <v>815</v>
      </c>
      <c r="C95" s="231"/>
      <c r="D95" s="231"/>
    </row>
    <row r="96" spans="2:4" ht="38.25" x14ac:dyDescent="0.25">
      <c r="B96" s="237" t="s">
        <v>373</v>
      </c>
      <c r="C96" s="237" t="s">
        <v>816</v>
      </c>
      <c r="D96" s="159" t="s">
        <v>817</v>
      </c>
    </row>
    <row r="97" spans="2:4" ht="141" thickBot="1" x14ac:dyDescent="0.3">
      <c r="B97" s="239"/>
      <c r="C97" s="239"/>
      <c r="D97" s="156" t="s">
        <v>818</v>
      </c>
    </row>
    <row r="98" spans="2:4" ht="76.5" x14ac:dyDescent="0.25">
      <c r="B98" s="237" t="s">
        <v>392</v>
      </c>
      <c r="C98" s="160" t="s">
        <v>819</v>
      </c>
      <c r="D98" s="160" t="s">
        <v>821</v>
      </c>
    </row>
    <row r="99" spans="2:4" ht="63.75" x14ac:dyDescent="0.25">
      <c r="B99" s="238"/>
      <c r="C99" s="160" t="s">
        <v>820</v>
      </c>
      <c r="D99" s="160" t="s">
        <v>822</v>
      </c>
    </row>
    <row r="100" spans="2:4" x14ac:dyDescent="0.25">
      <c r="B100" s="238"/>
      <c r="C100" s="161"/>
      <c r="D100" s="160" t="s">
        <v>823</v>
      </c>
    </row>
    <row r="101" spans="2:4" x14ac:dyDescent="0.25">
      <c r="B101" s="238"/>
      <c r="C101" s="161"/>
      <c r="D101" s="160" t="s">
        <v>824</v>
      </c>
    </row>
    <row r="102" spans="2:4" x14ac:dyDescent="0.25">
      <c r="B102" s="238"/>
      <c r="C102" s="161"/>
      <c r="D102" s="160" t="s">
        <v>825</v>
      </c>
    </row>
    <row r="103" spans="2:4" x14ac:dyDescent="0.25">
      <c r="B103" s="238"/>
      <c r="C103" s="161"/>
      <c r="D103" s="160" t="s">
        <v>826</v>
      </c>
    </row>
    <row r="104" spans="2:4" x14ac:dyDescent="0.25">
      <c r="B104" s="238"/>
      <c r="C104" s="161"/>
      <c r="D104" s="160" t="s">
        <v>827</v>
      </c>
    </row>
    <row r="105" spans="2:4" ht="15.75" thickBot="1" x14ac:dyDescent="0.3">
      <c r="B105" s="239"/>
      <c r="C105" s="162"/>
      <c r="D105" s="156" t="s">
        <v>828</v>
      </c>
    </row>
    <row r="106" spans="2:4" ht="153.75" thickBot="1" x14ac:dyDescent="0.3">
      <c r="B106" s="155" t="s">
        <v>395</v>
      </c>
      <c r="C106" s="156" t="s">
        <v>829</v>
      </c>
      <c r="D106" s="156" t="s">
        <v>397</v>
      </c>
    </row>
    <row r="107" spans="2:4" ht="51" x14ac:dyDescent="0.25">
      <c r="B107" s="237" t="s">
        <v>399</v>
      </c>
      <c r="C107" s="237" t="s">
        <v>400</v>
      </c>
      <c r="D107" s="160" t="s">
        <v>830</v>
      </c>
    </row>
    <row r="108" spans="2:4" x14ac:dyDescent="0.25">
      <c r="B108" s="238"/>
      <c r="C108" s="238"/>
      <c r="D108" s="160" t="s">
        <v>831</v>
      </c>
    </row>
    <row r="109" spans="2:4" x14ac:dyDescent="0.25">
      <c r="B109" s="238"/>
      <c r="C109" s="238"/>
      <c r="D109" s="160" t="s">
        <v>832</v>
      </c>
    </row>
    <row r="110" spans="2:4" x14ac:dyDescent="0.25">
      <c r="B110" s="238"/>
      <c r="C110" s="238"/>
      <c r="D110" s="160" t="s">
        <v>833</v>
      </c>
    </row>
    <row r="111" spans="2:4" x14ac:dyDescent="0.25">
      <c r="B111" s="238"/>
      <c r="C111" s="238"/>
      <c r="D111" s="160" t="s">
        <v>834</v>
      </c>
    </row>
    <row r="112" spans="2:4" ht="26.25" thickBot="1" x14ac:dyDescent="0.3">
      <c r="B112" s="239"/>
      <c r="C112" s="239"/>
      <c r="D112" s="156" t="s">
        <v>835</v>
      </c>
    </row>
    <row r="113" spans="2:4" x14ac:dyDescent="0.25">
      <c r="B113" s="237" t="s">
        <v>442</v>
      </c>
      <c r="C113" s="237" t="s">
        <v>443</v>
      </c>
      <c r="D113" s="160" t="s">
        <v>836</v>
      </c>
    </row>
    <row r="114" spans="2:4" x14ac:dyDescent="0.25">
      <c r="B114" s="238"/>
      <c r="C114" s="238"/>
      <c r="D114" s="160" t="s">
        <v>837</v>
      </c>
    </row>
    <row r="115" spans="2:4" x14ac:dyDescent="0.25">
      <c r="B115" s="238"/>
      <c r="C115" s="238"/>
      <c r="D115" s="160" t="s">
        <v>838</v>
      </c>
    </row>
    <row r="116" spans="2:4" x14ac:dyDescent="0.25">
      <c r="B116" s="238"/>
      <c r="C116" s="238"/>
      <c r="D116" s="160" t="s">
        <v>839</v>
      </c>
    </row>
    <row r="117" spans="2:4" x14ac:dyDescent="0.25">
      <c r="B117" s="238"/>
      <c r="C117" s="238"/>
      <c r="D117" s="160" t="s">
        <v>840</v>
      </c>
    </row>
    <row r="118" spans="2:4" ht="15.75" thickBot="1" x14ac:dyDescent="0.3">
      <c r="B118" s="239"/>
      <c r="C118" s="239"/>
      <c r="D118" s="156" t="s">
        <v>841</v>
      </c>
    </row>
    <row r="119" spans="2:4" ht="126" customHeight="1" x14ac:dyDescent="0.25">
      <c r="B119" s="237" t="s">
        <v>454</v>
      </c>
      <c r="C119" s="237" t="s">
        <v>455</v>
      </c>
      <c r="D119" s="160" t="s">
        <v>836</v>
      </c>
    </row>
    <row r="120" spans="2:4" x14ac:dyDescent="0.25">
      <c r="B120" s="238"/>
      <c r="C120" s="238"/>
      <c r="D120" s="160" t="s">
        <v>837</v>
      </c>
    </row>
    <row r="121" spans="2:4" x14ac:dyDescent="0.25">
      <c r="B121" s="238"/>
      <c r="C121" s="238"/>
      <c r="D121" s="160" t="s">
        <v>838</v>
      </c>
    </row>
    <row r="122" spans="2:4" x14ac:dyDescent="0.25">
      <c r="B122" s="238"/>
      <c r="C122" s="238"/>
      <c r="D122" s="160" t="s">
        <v>839</v>
      </c>
    </row>
    <row r="123" spans="2:4" x14ac:dyDescent="0.25">
      <c r="B123" s="238"/>
      <c r="C123" s="238"/>
      <c r="D123" s="160" t="s">
        <v>840</v>
      </c>
    </row>
    <row r="124" spans="2:4" ht="15.75" thickBot="1" x14ac:dyDescent="0.3">
      <c r="B124" s="239"/>
      <c r="C124" s="239"/>
      <c r="D124" s="156" t="s">
        <v>841</v>
      </c>
    </row>
    <row r="125" spans="2:4" x14ac:dyDescent="0.25">
      <c r="B125" s="237" t="s">
        <v>842</v>
      </c>
      <c r="C125" s="237" t="s">
        <v>463</v>
      </c>
      <c r="D125" s="160" t="s">
        <v>836</v>
      </c>
    </row>
    <row r="126" spans="2:4" x14ac:dyDescent="0.25">
      <c r="B126" s="238"/>
      <c r="C126" s="238"/>
      <c r="D126" s="160" t="s">
        <v>843</v>
      </c>
    </row>
    <row r="127" spans="2:4" x14ac:dyDescent="0.25">
      <c r="B127" s="238"/>
      <c r="C127" s="238"/>
      <c r="D127" s="160" t="s">
        <v>844</v>
      </c>
    </row>
    <row r="128" spans="2:4" x14ac:dyDescent="0.25">
      <c r="B128" s="238"/>
      <c r="C128" s="238"/>
      <c r="D128" s="160" t="s">
        <v>845</v>
      </c>
    </row>
    <row r="129" spans="2:4" x14ac:dyDescent="0.25">
      <c r="B129" s="238"/>
      <c r="C129" s="238"/>
      <c r="D129" s="160" t="s">
        <v>846</v>
      </c>
    </row>
    <row r="130" spans="2:4" ht="15.75" thickBot="1" x14ac:dyDescent="0.3">
      <c r="B130" s="239"/>
      <c r="C130" s="239"/>
      <c r="D130" s="156" t="s">
        <v>841</v>
      </c>
    </row>
    <row r="131" spans="2:4" x14ac:dyDescent="0.25">
      <c r="B131" s="158"/>
    </row>
    <row r="132" spans="2:4" x14ac:dyDescent="0.25">
      <c r="B132" s="231" t="s">
        <v>807</v>
      </c>
      <c r="C132" s="231" t="s">
        <v>468</v>
      </c>
      <c r="D132" s="231" t="s">
        <v>189</v>
      </c>
    </row>
    <row r="133" spans="2:4" x14ac:dyDescent="0.25">
      <c r="B133" s="231"/>
      <c r="C133" s="231"/>
      <c r="D133" s="231"/>
    </row>
    <row r="134" spans="2:4" x14ac:dyDescent="0.25">
      <c r="B134" s="231"/>
      <c r="C134" s="231" t="s">
        <v>470</v>
      </c>
      <c r="D134" s="231"/>
    </row>
    <row r="135" spans="2:4" x14ac:dyDescent="0.25">
      <c r="B135" s="231" t="s">
        <v>96</v>
      </c>
      <c r="C135" s="231"/>
      <c r="D135" s="231"/>
    </row>
    <row r="136" spans="2:4" ht="195" x14ac:dyDescent="0.25">
      <c r="B136" s="1" t="s">
        <v>620</v>
      </c>
      <c r="C136" s="164" t="s">
        <v>622</v>
      </c>
      <c r="D136" s="164" t="s">
        <v>623</v>
      </c>
    </row>
    <row r="137" spans="2:4" x14ac:dyDescent="0.25">
      <c r="B137" s="163"/>
    </row>
    <row r="138" spans="2:4" x14ac:dyDescent="0.25">
      <c r="B138" s="163"/>
    </row>
    <row r="139" spans="2:4" x14ac:dyDescent="0.25">
      <c r="B139" s="163"/>
    </row>
    <row r="140" spans="2:4" x14ac:dyDescent="0.25">
      <c r="B140" s="163"/>
    </row>
    <row r="141" spans="2:4" ht="15.75" thickBot="1" x14ac:dyDescent="0.3">
      <c r="B141" s="155"/>
    </row>
    <row r="142" spans="2:4" x14ac:dyDescent="0.25">
      <c r="B142" t="s">
        <v>847</v>
      </c>
    </row>
    <row r="143" spans="2:4" x14ac:dyDescent="0.25">
      <c r="B143" t="s">
        <v>848</v>
      </c>
    </row>
  </sheetData>
  <mergeCells count="49">
    <mergeCell ref="B132:B134"/>
    <mergeCell ref="C132:C134"/>
    <mergeCell ref="D132:D134"/>
    <mergeCell ref="B135:D135"/>
    <mergeCell ref="B119:B124"/>
    <mergeCell ref="C119:C124"/>
    <mergeCell ref="B125:B130"/>
    <mergeCell ref="C125:C130"/>
    <mergeCell ref="B92:B94"/>
    <mergeCell ref="C92:C94"/>
    <mergeCell ref="B95:D95"/>
    <mergeCell ref="B87:D87"/>
    <mergeCell ref="B96:B97"/>
    <mergeCell ref="C96:C97"/>
    <mergeCell ref="D92:D94"/>
    <mergeCell ref="B98:B105"/>
    <mergeCell ref="B107:B112"/>
    <mergeCell ref="C107:C112"/>
    <mergeCell ref="B113:B118"/>
    <mergeCell ref="C113:C118"/>
    <mergeCell ref="B81:D81"/>
    <mergeCell ref="B84:B86"/>
    <mergeCell ref="C84:C86"/>
    <mergeCell ref="D84:D86"/>
    <mergeCell ref="B42:B44"/>
    <mergeCell ref="C42:C44"/>
    <mergeCell ref="D42:D44"/>
    <mergeCell ref="B45:D45"/>
    <mergeCell ref="B78:B80"/>
    <mergeCell ref="C78:C80"/>
    <mergeCell ref="D78:D80"/>
    <mergeCell ref="B21:B23"/>
    <mergeCell ref="C26:C30"/>
    <mergeCell ref="D26:D30"/>
    <mergeCell ref="B24:D24"/>
    <mergeCell ref="C21:C23"/>
    <mergeCell ref="D21:D23"/>
    <mergeCell ref="E18:E19"/>
    <mergeCell ref="B17:D17"/>
    <mergeCell ref="B3:D3"/>
    <mergeCell ref="B10:D10"/>
    <mergeCell ref="B11:B12"/>
    <mergeCell ref="C11:C12"/>
    <mergeCell ref="D11:D12"/>
    <mergeCell ref="B14:B16"/>
    <mergeCell ref="C14:C16"/>
    <mergeCell ref="D14:D16"/>
    <mergeCell ref="C18:C19"/>
    <mergeCell ref="D18:D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4"/>
  </sheetPr>
  <dimension ref="B2:AF21"/>
  <sheetViews>
    <sheetView topLeftCell="T14" workbookViewId="0">
      <selection sqref="A1:XFD1048576"/>
    </sheetView>
  </sheetViews>
  <sheetFormatPr baseColWidth="10" defaultColWidth="11.5703125" defaultRowHeight="15" x14ac:dyDescent="0.25"/>
  <cols>
    <col min="1" max="1" width="1.7109375" style="312" customWidth="1"/>
    <col min="2" max="2" width="66.7109375" style="312" customWidth="1"/>
    <col min="3" max="3" width="14.42578125" style="312" hidden="1" customWidth="1"/>
    <col min="4" max="4" width="35.7109375" style="312" customWidth="1"/>
    <col min="5" max="5" width="16.5703125" style="312" customWidth="1"/>
    <col min="6" max="6" width="35.7109375" style="312" customWidth="1"/>
    <col min="7" max="7" width="27.28515625" style="312" customWidth="1"/>
    <col min="8" max="8" width="23.5703125" style="312" customWidth="1"/>
    <col min="9" max="10" width="27.28515625" style="312" customWidth="1"/>
    <col min="11" max="11" width="21.28515625" style="312" customWidth="1"/>
    <col min="12" max="12" width="20.7109375" style="312" customWidth="1"/>
    <col min="13" max="13" width="24.85546875" style="312" customWidth="1"/>
    <col min="14" max="14" width="45.140625" style="312" customWidth="1"/>
    <col min="15" max="15" width="23" style="312" customWidth="1"/>
    <col min="16" max="16" width="49" style="459" customWidth="1"/>
    <col min="17" max="17" width="28.85546875" style="312" customWidth="1"/>
    <col min="18" max="18" width="11.5703125" style="312"/>
    <col min="19" max="19" width="12.85546875" style="312" customWidth="1"/>
    <col min="20" max="20" width="11.5703125" style="312"/>
    <col min="21" max="21" width="12.5703125" style="312" customWidth="1"/>
    <col min="22" max="22" width="16.42578125" style="312" customWidth="1"/>
    <col min="23" max="23" width="12.7109375" style="312" bestFit="1" customWidth="1"/>
    <col min="24" max="24" width="20.140625" style="312" customWidth="1"/>
    <col min="25" max="25" width="25.7109375" style="312" customWidth="1"/>
    <col min="26" max="26" width="22.28515625" style="312" customWidth="1"/>
    <col min="27" max="27" width="23.85546875" style="312" customWidth="1"/>
    <col min="28" max="28" width="41.85546875" style="312" customWidth="1"/>
    <col min="29" max="29" width="20.28515625" style="312" customWidth="1"/>
    <col min="30" max="30" width="15.42578125" style="312" customWidth="1"/>
    <col min="31" max="31" width="28.5703125" style="312" customWidth="1"/>
    <col min="32" max="260" width="11.5703125" style="312"/>
    <col min="261" max="261" width="1.7109375" style="312" customWidth="1"/>
    <col min="262" max="263" width="28.7109375" style="312" customWidth="1"/>
    <col min="264" max="264" width="22.85546875" style="312" bestFit="1" customWidth="1"/>
    <col min="265" max="266" width="40.140625" style="312" customWidth="1"/>
    <col min="267" max="267" width="27.28515625" style="312" customWidth="1"/>
    <col min="268" max="268" width="20.7109375" style="312" customWidth="1"/>
    <col min="269" max="269" width="22.42578125" style="312" customWidth="1"/>
    <col min="270" max="270" width="21.28515625" style="312" customWidth="1"/>
    <col min="271" max="271" width="16" style="312" bestFit="1" customWidth="1"/>
    <col min="272" max="272" width="49" style="312" customWidth="1"/>
    <col min="273" max="516" width="11.5703125" style="312"/>
    <col min="517" max="517" width="1.7109375" style="312" customWidth="1"/>
    <col min="518" max="519" width="28.7109375" style="312" customWidth="1"/>
    <col min="520" max="520" width="22.85546875" style="312" bestFit="1" customWidth="1"/>
    <col min="521" max="522" width="40.140625" style="312" customWidth="1"/>
    <col min="523" max="523" width="27.28515625" style="312" customWidth="1"/>
    <col min="524" max="524" width="20.7109375" style="312" customWidth="1"/>
    <col min="525" max="525" width="22.42578125" style="312" customWidth="1"/>
    <col min="526" max="526" width="21.28515625" style="312" customWidth="1"/>
    <col min="527" max="527" width="16" style="312" bestFit="1" customWidth="1"/>
    <col min="528" max="528" width="49" style="312" customWidth="1"/>
    <col min="529" max="772" width="11.5703125" style="312"/>
    <col min="773" max="773" width="1.7109375" style="312" customWidth="1"/>
    <col min="774" max="775" width="28.7109375" style="312" customWidth="1"/>
    <col min="776" max="776" width="22.85546875" style="312" bestFit="1" customWidth="1"/>
    <col min="777" max="778" width="40.140625" style="312" customWidth="1"/>
    <col min="779" max="779" width="27.28515625" style="312" customWidth="1"/>
    <col min="780" max="780" width="20.7109375" style="312" customWidth="1"/>
    <col min="781" max="781" width="22.42578125" style="312" customWidth="1"/>
    <col min="782" max="782" width="21.28515625" style="312" customWidth="1"/>
    <col min="783" max="783" width="16" style="312" bestFit="1" customWidth="1"/>
    <col min="784" max="784" width="49" style="312" customWidth="1"/>
    <col min="785" max="1028" width="11.5703125" style="312"/>
    <col min="1029" max="1029" width="1.7109375" style="312" customWidth="1"/>
    <col min="1030" max="1031" width="28.7109375" style="312" customWidth="1"/>
    <col min="1032" max="1032" width="22.85546875" style="312" bestFit="1" customWidth="1"/>
    <col min="1033" max="1034" width="40.140625" style="312" customWidth="1"/>
    <col min="1035" max="1035" width="27.28515625" style="312" customWidth="1"/>
    <col min="1036" max="1036" width="20.7109375" style="312" customWidth="1"/>
    <col min="1037" max="1037" width="22.42578125" style="312" customWidth="1"/>
    <col min="1038" max="1038" width="21.28515625" style="312" customWidth="1"/>
    <col min="1039" max="1039" width="16" style="312" bestFit="1" customWidth="1"/>
    <col min="1040" max="1040" width="49" style="312" customWidth="1"/>
    <col min="1041" max="1284" width="11.5703125" style="312"/>
    <col min="1285" max="1285" width="1.7109375" style="312" customWidth="1"/>
    <col min="1286" max="1287" width="28.7109375" style="312" customWidth="1"/>
    <col min="1288" max="1288" width="22.85546875" style="312" bestFit="1" customWidth="1"/>
    <col min="1289" max="1290" width="40.140625" style="312" customWidth="1"/>
    <col min="1291" max="1291" width="27.28515625" style="312" customWidth="1"/>
    <col min="1292" max="1292" width="20.7109375" style="312" customWidth="1"/>
    <col min="1293" max="1293" width="22.42578125" style="312" customWidth="1"/>
    <col min="1294" max="1294" width="21.28515625" style="312" customWidth="1"/>
    <col min="1295" max="1295" width="16" style="312" bestFit="1" customWidth="1"/>
    <col min="1296" max="1296" width="49" style="312" customWidth="1"/>
    <col min="1297" max="1540" width="11.5703125" style="312"/>
    <col min="1541" max="1541" width="1.7109375" style="312" customWidth="1"/>
    <col min="1542" max="1543" width="28.7109375" style="312" customWidth="1"/>
    <col min="1544" max="1544" width="22.85546875" style="312" bestFit="1" customWidth="1"/>
    <col min="1545" max="1546" width="40.140625" style="312" customWidth="1"/>
    <col min="1547" max="1547" width="27.28515625" style="312" customWidth="1"/>
    <col min="1548" max="1548" width="20.7109375" style="312" customWidth="1"/>
    <col min="1549" max="1549" width="22.42578125" style="312" customWidth="1"/>
    <col min="1550" max="1550" width="21.28515625" style="312" customWidth="1"/>
    <col min="1551" max="1551" width="16" style="312" bestFit="1" customWidth="1"/>
    <col min="1552" max="1552" width="49" style="312" customWidth="1"/>
    <col min="1553" max="1796" width="11.5703125" style="312"/>
    <col min="1797" max="1797" width="1.7109375" style="312" customWidth="1"/>
    <col min="1798" max="1799" width="28.7109375" style="312" customWidth="1"/>
    <col min="1800" max="1800" width="22.85546875" style="312" bestFit="1" customWidth="1"/>
    <col min="1801" max="1802" width="40.140625" style="312" customWidth="1"/>
    <col min="1803" max="1803" width="27.28515625" style="312" customWidth="1"/>
    <col min="1804" max="1804" width="20.7109375" style="312" customWidth="1"/>
    <col min="1805" max="1805" width="22.42578125" style="312" customWidth="1"/>
    <col min="1806" max="1806" width="21.28515625" style="312" customWidth="1"/>
    <col min="1807" max="1807" width="16" style="312" bestFit="1" customWidth="1"/>
    <col min="1808" max="1808" width="49" style="312" customWidth="1"/>
    <col min="1809" max="2052" width="11.5703125" style="312"/>
    <col min="2053" max="2053" width="1.7109375" style="312" customWidth="1"/>
    <col min="2054" max="2055" width="28.7109375" style="312" customWidth="1"/>
    <col min="2056" max="2056" width="22.85546875" style="312" bestFit="1" customWidth="1"/>
    <col min="2057" max="2058" width="40.140625" style="312" customWidth="1"/>
    <col min="2059" max="2059" width="27.28515625" style="312" customWidth="1"/>
    <col min="2060" max="2060" width="20.7109375" style="312" customWidth="1"/>
    <col min="2061" max="2061" width="22.42578125" style="312" customWidth="1"/>
    <col min="2062" max="2062" width="21.28515625" style="312" customWidth="1"/>
    <col min="2063" max="2063" width="16" style="312" bestFit="1" customWidth="1"/>
    <col min="2064" max="2064" width="49" style="312" customWidth="1"/>
    <col min="2065" max="2308" width="11.5703125" style="312"/>
    <col min="2309" max="2309" width="1.7109375" style="312" customWidth="1"/>
    <col min="2310" max="2311" width="28.7109375" style="312" customWidth="1"/>
    <col min="2312" max="2312" width="22.85546875" style="312" bestFit="1" customWidth="1"/>
    <col min="2313" max="2314" width="40.140625" style="312" customWidth="1"/>
    <col min="2315" max="2315" width="27.28515625" style="312" customWidth="1"/>
    <col min="2316" max="2316" width="20.7109375" style="312" customWidth="1"/>
    <col min="2317" max="2317" width="22.42578125" style="312" customWidth="1"/>
    <col min="2318" max="2318" width="21.28515625" style="312" customWidth="1"/>
    <col min="2319" max="2319" width="16" style="312" bestFit="1" customWidth="1"/>
    <col min="2320" max="2320" width="49" style="312" customWidth="1"/>
    <col min="2321" max="2564" width="11.5703125" style="312"/>
    <col min="2565" max="2565" width="1.7109375" style="312" customWidth="1"/>
    <col min="2566" max="2567" width="28.7109375" style="312" customWidth="1"/>
    <col min="2568" max="2568" width="22.85546875" style="312" bestFit="1" customWidth="1"/>
    <col min="2569" max="2570" width="40.140625" style="312" customWidth="1"/>
    <col min="2571" max="2571" width="27.28515625" style="312" customWidth="1"/>
    <col min="2572" max="2572" width="20.7109375" style="312" customWidth="1"/>
    <col min="2573" max="2573" width="22.42578125" style="312" customWidth="1"/>
    <col min="2574" max="2574" width="21.28515625" style="312" customWidth="1"/>
    <col min="2575" max="2575" width="16" style="312" bestFit="1" customWidth="1"/>
    <col min="2576" max="2576" width="49" style="312" customWidth="1"/>
    <col min="2577" max="2820" width="11.5703125" style="312"/>
    <col min="2821" max="2821" width="1.7109375" style="312" customWidth="1"/>
    <col min="2822" max="2823" width="28.7109375" style="312" customWidth="1"/>
    <col min="2824" max="2824" width="22.85546875" style="312" bestFit="1" customWidth="1"/>
    <col min="2825" max="2826" width="40.140625" style="312" customWidth="1"/>
    <col min="2827" max="2827" width="27.28515625" style="312" customWidth="1"/>
    <col min="2828" max="2828" width="20.7109375" style="312" customWidth="1"/>
    <col min="2829" max="2829" width="22.42578125" style="312" customWidth="1"/>
    <col min="2830" max="2830" width="21.28515625" style="312" customWidth="1"/>
    <col min="2831" max="2831" width="16" style="312" bestFit="1" customWidth="1"/>
    <col min="2832" max="2832" width="49" style="312" customWidth="1"/>
    <col min="2833" max="3076" width="11.5703125" style="312"/>
    <col min="3077" max="3077" width="1.7109375" style="312" customWidth="1"/>
    <col min="3078" max="3079" width="28.7109375" style="312" customWidth="1"/>
    <col min="3080" max="3080" width="22.85546875" style="312" bestFit="1" customWidth="1"/>
    <col min="3081" max="3082" width="40.140625" style="312" customWidth="1"/>
    <col min="3083" max="3083" width="27.28515625" style="312" customWidth="1"/>
    <col min="3084" max="3084" width="20.7109375" style="312" customWidth="1"/>
    <col min="3085" max="3085" width="22.42578125" style="312" customWidth="1"/>
    <col min="3086" max="3086" width="21.28515625" style="312" customWidth="1"/>
    <col min="3087" max="3087" width="16" style="312" bestFit="1" customWidth="1"/>
    <col min="3088" max="3088" width="49" style="312" customWidth="1"/>
    <col min="3089" max="3332" width="11.5703125" style="312"/>
    <col min="3333" max="3333" width="1.7109375" style="312" customWidth="1"/>
    <col min="3334" max="3335" width="28.7109375" style="312" customWidth="1"/>
    <col min="3336" max="3336" width="22.85546875" style="312" bestFit="1" customWidth="1"/>
    <col min="3337" max="3338" width="40.140625" style="312" customWidth="1"/>
    <col min="3339" max="3339" width="27.28515625" style="312" customWidth="1"/>
    <col min="3340" max="3340" width="20.7109375" style="312" customWidth="1"/>
    <col min="3341" max="3341" width="22.42578125" style="312" customWidth="1"/>
    <col min="3342" max="3342" width="21.28515625" style="312" customWidth="1"/>
    <col min="3343" max="3343" width="16" style="312" bestFit="1" customWidth="1"/>
    <col min="3344" max="3344" width="49" style="312" customWidth="1"/>
    <col min="3345" max="3588" width="11.5703125" style="312"/>
    <col min="3589" max="3589" width="1.7109375" style="312" customWidth="1"/>
    <col min="3590" max="3591" width="28.7109375" style="312" customWidth="1"/>
    <col min="3592" max="3592" width="22.85546875" style="312" bestFit="1" customWidth="1"/>
    <col min="3593" max="3594" width="40.140625" style="312" customWidth="1"/>
    <col min="3595" max="3595" width="27.28515625" style="312" customWidth="1"/>
    <col min="3596" max="3596" width="20.7109375" style="312" customWidth="1"/>
    <col min="3597" max="3597" width="22.42578125" style="312" customWidth="1"/>
    <col min="3598" max="3598" width="21.28515625" style="312" customWidth="1"/>
    <col min="3599" max="3599" width="16" style="312" bestFit="1" customWidth="1"/>
    <col min="3600" max="3600" width="49" style="312" customWidth="1"/>
    <col min="3601" max="3844" width="11.5703125" style="312"/>
    <col min="3845" max="3845" width="1.7109375" style="312" customWidth="1"/>
    <col min="3846" max="3847" width="28.7109375" style="312" customWidth="1"/>
    <col min="3848" max="3848" width="22.85546875" style="312" bestFit="1" customWidth="1"/>
    <col min="3849" max="3850" width="40.140625" style="312" customWidth="1"/>
    <col min="3851" max="3851" width="27.28515625" style="312" customWidth="1"/>
    <col min="3852" max="3852" width="20.7109375" style="312" customWidth="1"/>
    <col min="3853" max="3853" width="22.42578125" style="312" customWidth="1"/>
    <col min="3854" max="3854" width="21.28515625" style="312" customWidth="1"/>
    <col min="3855" max="3855" width="16" style="312" bestFit="1" customWidth="1"/>
    <col min="3856" max="3856" width="49" style="312" customWidth="1"/>
    <col min="3857" max="4100" width="11.5703125" style="312"/>
    <col min="4101" max="4101" width="1.7109375" style="312" customWidth="1"/>
    <col min="4102" max="4103" width="28.7109375" style="312" customWidth="1"/>
    <col min="4104" max="4104" width="22.85546875" style="312" bestFit="1" customWidth="1"/>
    <col min="4105" max="4106" width="40.140625" style="312" customWidth="1"/>
    <col min="4107" max="4107" width="27.28515625" style="312" customWidth="1"/>
    <col min="4108" max="4108" width="20.7109375" style="312" customWidth="1"/>
    <col min="4109" max="4109" width="22.42578125" style="312" customWidth="1"/>
    <col min="4110" max="4110" width="21.28515625" style="312" customWidth="1"/>
    <col min="4111" max="4111" width="16" style="312" bestFit="1" customWidth="1"/>
    <col min="4112" max="4112" width="49" style="312" customWidth="1"/>
    <col min="4113" max="4356" width="11.5703125" style="312"/>
    <col min="4357" max="4357" width="1.7109375" style="312" customWidth="1"/>
    <col min="4358" max="4359" width="28.7109375" style="312" customWidth="1"/>
    <col min="4360" max="4360" width="22.85546875" style="312" bestFit="1" customWidth="1"/>
    <col min="4361" max="4362" width="40.140625" style="312" customWidth="1"/>
    <col min="4363" max="4363" width="27.28515625" style="312" customWidth="1"/>
    <col min="4364" max="4364" width="20.7109375" style="312" customWidth="1"/>
    <col min="4365" max="4365" width="22.42578125" style="312" customWidth="1"/>
    <col min="4366" max="4366" width="21.28515625" style="312" customWidth="1"/>
    <col min="4367" max="4367" width="16" style="312" bestFit="1" customWidth="1"/>
    <col min="4368" max="4368" width="49" style="312" customWidth="1"/>
    <col min="4369" max="4612" width="11.5703125" style="312"/>
    <col min="4613" max="4613" width="1.7109375" style="312" customWidth="1"/>
    <col min="4614" max="4615" width="28.7109375" style="312" customWidth="1"/>
    <col min="4616" max="4616" width="22.85546875" style="312" bestFit="1" customWidth="1"/>
    <col min="4617" max="4618" width="40.140625" style="312" customWidth="1"/>
    <col min="4619" max="4619" width="27.28515625" style="312" customWidth="1"/>
    <col min="4620" max="4620" width="20.7109375" style="312" customWidth="1"/>
    <col min="4621" max="4621" width="22.42578125" style="312" customWidth="1"/>
    <col min="4622" max="4622" width="21.28515625" style="312" customWidth="1"/>
    <col min="4623" max="4623" width="16" style="312" bestFit="1" customWidth="1"/>
    <col min="4624" max="4624" width="49" style="312" customWidth="1"/>
    <col min="4625" max="4868" width="11.5703125" style="312"/>
    <col min="4869" max="4869" width="1.7109375" style="312" customWidth="1"/>
    <col min="4870" max="4871" width="28.7109375" style="312" customWidth="1"/>
    <col min="4872" max="4872" width="22.85546875" style="312" bestFit="1" customWidth="1"/>
    <col min="4873" max="4874" width="40.140625" style="312" customWidth="1"/>
    <col min="4875" max="4875" width="27.28515625" style="312" customWidth="1"/>
    <col min="4876" max="4876" width="20.7109375" style="312" customWidth="1"/>
    <col min="4877" max="4877" width="22.42578125" style="312" customWidth="1"/>
    <col min="4878" max="4878" width="21.28515625" style="312" customWidth="1"/>
    <col min="4879" max="4879" width="16" style="312" bestFit="1" customWidth="1"/>
    <col min="4880" max="4880" width="49" style="312" customWidth="1"/>
    <col min="4881" max="5124" width="11.5703125" style="312"/>
    <col min="5125" max="5125" width="1.7109375" style="312" customWidth="1"/>
    <col min="5126" max="5127" width="28.7109375" style="312" customWidth="1"/>
    <col min="5128" max="5128" width="22.85546875" style="312" bestFit="1" customWidth="1"/>
    <col min="5129" max="5130" width="40.140625" style="312" customWidth="1"/>
    <col min="5131" max="5131" width="27.28515625" style="312" customWidth="1"/>
    <col min="5132" max="5132" width="20.7109375" style="312" customWidth="1"/>
    <col min="5133" max="5133" width="22.42578125" style="312" customWidth="1"/>
    <col min="5134" max="5134" width="21.28515625" style="312" customWidth="1"/>
    <col min="5135" max="5135" width="16" style="312" bestFit="1" customWidth="1"/>
    <col min="5136" max="5136" width="49" style="312" customWidth="1"/>
    <col min="5137" max="5380" width="11.5703125" style="312"/>
    <col min="5381" max="5381" width="1.7109375" style="312" customWidth="1"/>
    <col min="5382" max="5383" width="28.7109375" style="312" customWidth="1"/>
    <col min="5384" max="5384" width="22.85546875" style="312" bestFit="1" customWidth="1"/>
    <col min="5385" max="5386" width="40.140625" style="312" customWidth="1"/>
    <col min="5387" max="5387" width="27.28515625" style="312" customWidth="1"/>
    <col min="5388" max="5388" width="20.7109375" style="312" customWidth="1"/>
    <col min="5389" max="5389" width="22.42578125" style="312" customWidth="1"/>
    <col min="5390" max="5390" width="21.28515625" style="312" customWidth="1"/>
    <col min="5391" max="5391" width="16" style="312" bestFit="1" customWidth="1"/>
    <col min="5392" max="5392" width="49" style="312" customWidth="1"/>
    <col min="5393" max="5636" width="11.5703125" style="312"/>
    <col min="5637" max="5637" width="1.7109375" style="312" customWidth="1"/>
    <col min="5638" max="5639" width="28.7109375" style="312" customWidth="1"/>
    <col min="5640" max="5640" width="22.85546875" style="312" bestFit="1" customWidth="1"/>
    <col min="5641" max="5642" width="40.140625" style="312" customWidth="1"/>
    <col min="5643" max="5643" width="27.28515625" style="312" customWidth="1"/>
    <col min="5644" max="5644" width="20.7109375" style="312" customWidth="1"/>
    <col min="5645" max="5645" width="22.42578125" style="312" customWidth="1"/>
    <col min="5646" max="5646" width="21.28515625" style="312" customWidth="1"/>
    <col min="5647" max="5647" width="16" style="312" bestFit="1" customWidth="1"/>
    <col min="5648" max="5648" width="49" style="312" customWidth="1"/>
    <col min="5649" max="5892" width="11.5703125" style="312"/>
    <col min="5893" max="5893" width="1.7109375" style="312" customWidth="1"/>
    <col min="5894" max="5895" width="28.7109375" style="312" customWidth="1"/>
    <col min="5896" max="5896" width="22.85546875" style="312" bestFit="1" customWidth="1"/>
    <col min="5897" max="5898" width="40.140625" style="312" customWidth="1"/>
    <col min="5899" max="5899" width="27.28515625" style="312" customWidth="1"/>
    <col min="5900" max="5900" width="20.7109375" style="312" customWidth="1"/>
    <col min="5901" max="5901" width="22.42578125" style="312" customWidth="1"/>
    <col min="5902" max="5902" width="21.28515625" style="312" customWidth="1"/>
    <col min="5903" max="5903" width="16" style="312" bestFit="1" customWidth="1"/>
    <col min="5904" max="5904" width="49" style="312" customWidth="1"/>
    <col min="5905" max="6148" width="11.5703125" style="312"/>
    <col min="6149" max="6149" width="1.7109375" style="312" customWidth="1"/>
    <col min="6150" max="6151" width="28.7109375" style="312" customWidth="1"/>
    <col min="6152" max="6152" width="22.85546875" style="312" bestFit="1" customWidth="1"/>
    <col min="6153" max="6154" width="40.140625" style="312" customWidth="1"/>
    <col min="6155" max="6155" width="27.28515625" style="312" customWidth="1"/>
    <col min="6156" max="6156" width="20.7109375" style="312" customWidth="1"/>
    <col min="6157" max="6157" width="22.42578125" style="312" customWidth="1"/>
    <col min="6158" max="6158" width="21.28515625" style="312" customWidth="1"/>
    <col min="6159" max="6159" width="16" style="312" bestFit="1" customWidth="1"/>
    <col min="6160" max="6160" width="49" style="312" customWidth="1"/>
    <col min="6161" max="6404" width="11.5703125" style="312"/>
    <col min="6405" max="6405" width="1.7109375" style="312" customWidth="1"/>
    <col min="6406" max="6407" width="28.7109375" style="312" customWidth="1"/>
    <col min="6408" max="6408" width="22.85546875" style="312" bestFit="1" customWidth="1"/>
    <col min="6409" max="6410" width="40.140625" style="312" customWidth="1"/>
    <col min="6411" max="6411" width="27.28515625" style="312" customWidth="1"/>
    <col min="6412" max="6412" width="20.7109375" style="312" customWidth="1"/>
    <col min="6413" max="6413" width="22.42578125" style="312" customWidth="1"/>
    <col min="6414" max="6414" width="21.28515625" style="312" customWidth="1"/>
    <col min="6415" max="6415" width="16" style="312" bestFit="1" customWidth="1"/>
    <col min="6416" max="6416" width="49" style="312" customWidth="1"/>
    <col min="6417" max="6660" width="11.5703125" style="312"/>
    <col min="6661" max="6661" width="1.7109375" style="312" customWidth="1"/>
    <col min="6662" max="6663" width="28.7109375" style="312" customWidth="1"/>
    <col min="6664" max="6664" width="22.85546875" style="312" bestFit="1" customWidth="1"/>
    <col min="6665" max="6666" width="40.140625" style="312" customWidth="1"/>
    <col min="6667" max="6667" width="27.28515625" style="312" customWidth="1"/>
    <col min="6668" max="6668" width="20.7109375" style="312" customWidth="1"/>
    <col min="6669" max="6669" width="22.42578125" style="312" customWidth="1"/>
    <col min="6670" max="6670" width="21.28515625" style="312" customWidth="1"/>
    <col min="6671" max="6671" width="16" style="312" bestFit="1" customWidth="1"/>
    <col min="6672" max="6672" width="49" style="312" customWidth="1"/>
    <col min="6673" max="6916" width="11.5703125" style="312"/>
    <col min="6917" max="6917" width="1.7109375" style="312" customWidth="1"/>
    <col min="6918" max="6919" width="28.7109375" style="312" customWidth="1"/>
    <col min="6920" max="6920" width="22.85546875" style="312" bestFit="1" customWidth="1"/>
    <col min="6921" max="6922" width="40.140625" style="312" customWidth="1"/>
    <col min="6923" max="6923" width="27.28515625" style="312" customWidth="1"/>
    <col min="6924" max="6924" width="20.7109375" style="312" customWidth="1"/>
    <col min="6925" max="6925" width="22.42578125" style="312" customWidth="1"/>
    <col min="6926" max="6926" width="21.28515625" style="312" customWidth="1"/>
    <col min="6927" max="6927" width="16" style="312" bestFit="1" customWidth="1"/>
    <col min="6928" max="6928" width="49" style="312" customWidth="1"/>
    <col min="6929" max="7172" width="11.5703125" style="312"/>
    <col min="7173" max="7173" width="1.7109375" style="312" customWidth="1"/>
    <col min="7174" max="7175" width="28.7109375" style="312" customWidth="1"/>
    <col min="7176" max="7176" width="22.85546875" style="312" bestFit="1" customWidth="1"/>
    <col min="7177" max="7178" width="40.140625" style="312" customWidth="1"/>
    <col min="7179" max="7179" width="27.28515625" style="312" customWidth="1"/>
    <col min="7180" max="7180" width="20.7109375" style="312" customWidth="1"/>
    <col min="7181" max="7181" width="22.42578125" style="312" customWidth="1"/>
    <col min="7182" max="7182" width="21.28515625" style="312" customWidth="1"/>
    <col min="7183" max="7183" width="16" style="312" bestFit="1" customWidth="1"/>
    <col min="7184" max="7184" width="49" style="312" customWidth="1"/>
    <col min="7185" max="7428" width="11.5703125" style="312"/>
    <col min="7429" max="7429" width="1.7109375" style="312" customWidth="1"/>
    <col min="7430" max="7431" width="28.7109375" style="312" customWidth="1"/>
    <col min="7432" max="7432" width="22.85546875" style="312" bestFit="1" customWidth="1"/>
    <col min="7433" max="7434" width="40.140625" style="312" customWidth="1"/>
    <col min="7435" max="7435" width="27.28515625" style="312" customWidth="1"/>
    <col min="7436" max="7436" width="20.7109375" style="312" customWidth="1"/>
    <col min="7437" max="7437" width="22.42578125" style="312" customWidth="1"/>
    <col min="7438" max="7438" width="21.28515625" style="312" customWidth="1"/>
    <col min="7439" max="7439" width="16" style="312" bestFit="1" customWidth="1"/>
    <col min="7440" max="7440" width="49" style="312" customWidth="1"/>
    <col min="7441" max="7684" width="11.5703125" style="312"/>
    <col min="7685" max="7685" width="1.7109375" style="312" customWidth="1"/>
    <col min="7686" max="7687" width="28.7109375" style="312" customWidth="1"/>
    <col min="7688" max="7688" width="22.85546875" style="312" bestFit="1" customWidth="1"/>
    <col min="7689" max="7690" width="40.140625" style="312" customWidth="1"/>
    <col min="7691" max="7691" width="27.28515625" style="312" customWidth="1"/>
    <col min="7692" max="7692" width="20.7109375" style="312" customWidth="1"/>
    <col min="7693" max="7693" width="22.42578125" style="312" customWidth="1"/>
    <col min="7694" max="7694" width="21.28515625" style="312" customWidth="1"/>
    <col min="7695" max="7695" width="16" style="312" bestFit="1" customWidth="1"/>
    <col min="7696" max="7696" width="49" style="312" customWidth="1"/>
    <col min="7697" max="7940" width="11.5703125" style="312"/>
    <col min="7941" max="7941" width="1.7109375" style="312" customWidth="1"/>
    <col min="7942" max="7943" width="28.7109375" style="312" customWidth="1"/>
    <col min="7944" max="7944" width="22.85546875" style="312" bestFit="1" customWidth="1"/>
    <col min="7945" max="7946" width="40.140625" style="312" customWidth="1"/>
    <col min="7947" max="7947" width="27.28515625" style="312" customWidth="1"/>
    <col min="7948" max="7948" width="20.7109375" style="312" customWidth="1"/>
    <col min="7949" max="7949" width="22.42578125" style="312" customWidth="1"/>
    <col min="7950" max="7950" width="21.28515625" style="312" customWidth="1"/>
    <col min="7951" max="7951" width="16" style="312" bestFit="1" customWidth="1"/>
    <col min="7952" max="7952" width="49" style="312" customWidth="1"/>
    <col min="7953" max="8196" width="11.5703125" style="312"/>
    <col min="8197" max="8197" width="1.7109375" style="312" customWidth="1"/>
    <col min="8198" max="8199" width="28.7109375" style="312" customWidth="1"/>
    <col min="8200" max="8200" width="22.85546875" style="312" bestFit="1" customWidth="1"/>
    <col min="8201" max="8202" width="40.140625" style="312" customWidth="1"/>
    <col min="8203" max="8203" width="27.28515625" style="312" customWidth="1"/>
    <col min="8204" max="8204" width="20.7109375" style="312" customWidth="1"/>
    <col min="8205" max="8205" width="22.42578125" style="312" customWidth="1"/>
    <col min="8206" max="8206" width="21.28515625" style="312" customWidth="1"/>
    <col min="8207" max="8207" width="16" style="312" bestFit="1" customWidth="1"/>
    <col min="8208" max="8208" width="49" style="312" customWidth="1"/>
    <col min="8209" max="8452" width="11.5703125" style="312"/>
    <col min="8453" max="8453" width="1.7109375" style="312" customWidth="1"/>
    <col min="8454" max="8455" width="28.7109375" style="312" customWidth="1"/>
    <col min="8456" max="8456" width="22.85546875" style="312" bestFit="1" customWidth="1"/>
    <col min="8457" max="8458" width="40.140625" style="312" customWidth="1"/>
    <col min="8459" max="8459" width="27.28515625" style="312" customWidth="1"/>
    <col min="8460" max="8460" width="20.7109375" style="312" customWidth="1"/>
    <col min="8461" max="8461" width="22.42578125" style="312" customWidth="1"/>
    <col min="8462" max="8462" width="21.28515625" style="312" customWidth="1"/>
    <col min="8463" max="8463" width="16" style="312" bestFit="1" customWidth="1"/>
    <col min="8464" max="8464" width="49" style="312" customWidth="1"/>
    <col min="8465" max="8708" width="11.5703125" style="312"/>
    <col min="8709" max="8709" width="1.7109375" style="312" customWidth="1"/>
    <col min="8710" max="8711" width="28.7109375" style="312" customWidth="1"/>
    <col min="8712" max="8712" width="22.85546875" style="312" bestFit="1" customWidth="1"/>
    <col min="8713" max="8714" width="40.140625" style="312" customWidth="1"/>
    <col min="8715" max="8715" width="27.28515625" style="312" customWidth="1"/>
    <col min="8716" max="8716" width="20.7109375" style="312" customWidth="1"/>
    <col min="8717" max="8717" width="22.42578125" style="312" customWidth="1"/>
    <col min="8718" max="8718" width="21.28515625" style="312" customWidth="1"/>
    <col min="8719" max="8719" width="16" style="312" bestFit="1" customWidth="1"/>
    <col min="8720" max="8720" width="49" style="312" customWidth="1"/>
    <col min="8721" max="8964" width="11.5703125" style="312"/>
    <col min="8965" max="8965" width="1.7109375" style="312" customWidth="1"/>
    <col min="8966" max="8967" width="28.7109375" style="312" customWidth="1"/>
    <col min="8968" max="8968" width="22.85546875" style="312" bestFit="1" customWidth="1"/>
    <col min="8969" max="8970" width="40.140625" style="312" customWidth="1"/>
    <col min="8971" max="8971" width="27.28515625" style="312" customWidth="1"/>
    <col min="8972" max="8972" width="20.7109375" style="312" customWidth="1"/>
    <col min="8973" max="8973" width="22.42578125" style="312" customWidth="1"/>
    <col min="8974" max="8974" width="21.28515625" style="312" customWidth="1"/>
    <col min="8975" max="8975" width="16" style="312" bestFit="1" customWidth="1"/>
    <col min="8976" max="8976" width="49" style="312" customWidth="1"/>
    <col min="8977" max="9220" width="11.5703125" style="312"/>
    <col min="9221" max="9221" width="1.7109375" style="312" customWidth="1"/>
    <col min="9222" max="9223" width="28.7109375" style="312" customWidth="1"/>
    <col min="9224" max="9224" width="22.85546875" style="312" bestFit="1" customWidth="1"/>
    <col min="9225" max="9226" width="40.140625" style="312" customWidth="1"/>
    <col min="9227" max="9227" width="27.28515625" style="312" customWidth="1"/>
    <col min="9228" max="9228" width="20.7109375" style="312" customWidth="1"/>
    <col min="9229" max="9229" width="22.42578125" style="312" customWidth="1"/>
    <col min="9230" max="9230" width="21.28515625" style="312" customWidth="1"/>
    <col min="9231" max="9231" width="16" style="312" bestFit="1" customWidth="1"/>
    <col min="9232" max="9232" width="49" style="312" customWidth="1"/>
    <col min="9233" max="9476" width="11.5703125" style="312"/>
    <col min="9477" max="9477" width="1.7109375" style="312" customWidth="1"/>
    <col min="9478" max="9479" width="28.7109375" style="312" customWidth="1"/>
    <col min="9480" max="9480" width="22.85546875" style="312" bestFit="1" customWidth="1"/>
    <col min="9481" max="9482" width="40.140625" style="312" customWidth="1"/>
    <col min="9483" max="9483" width="27.28515625" style="312" customWidth="1"/>
    <col min="9484" max="9484" width="20.7109375" style="312" customWidth="1"/>
    <col min="9485" max="9485" width="22.42578125" style="312" customWidth="1"/>
    <col min="9486" max="9486" width="21.28515625" style="312" customWidth="1"/>
    <col min="9487" max="9487" width="16" style="312" bestFit="1" customWidth="1"/>
    <col min="9488" max="9488" width="49" style="312" customWidth="1"/>
    <col min="9489" max="9732" width="11.5703125" style="312"/>
    <col min="9733" max="9733" width="1.7109375" style="312" customWidth="1"/>
    <col min="9734" max="9735" width="28.7109375" style="312" customWidth="1"/>
    <col min="9736" max="9736" width="22.85546875" style="312" bestFit="1" customWidth="1"/>
    <col min="9737" max="9738" width="40.140625" style="312" customWidth="1"/>
    <col min="9739" max="9739" width="27.28515625" style="312" customWidth="1"/>
    <col min="9740" max="9740" width="20.7109375" style="312" customWidth="1"/>
    <col min="9741" max="9741" width="22.42578125" style="312" customWidth="1"/>
    <col min="9742" max="9742" width="21.28515625" style="312" customWidth="1"/>
    <col min="9743" max="9743" width="16" style="312" bestFit="1" customWidth="1"/>
    <col min="9744" max="9744" width="49" style="312" customWidth="1"/>
    <col min="9745" max="9988" width="11.5703125" style="312"/>
    <col min="9989" max="9989" width="1.7109375" style="312" customWidth="1"/>
    <col min="9990" max="9991" width="28.7109375" style="312" customWidth="1"/>
    <col min="9992" max="9992" width="22.85546875" style="312" bestFit="1" customWidth="1"/>
    <col min="9993" max="9994" width="40.140625" style="312" customWidth="1"/>
    <col min="9995" max="9995" width="27.28515625" style="312" customWidth="1"/>
    <col min="9996" max="9996" width="20.7109375" style="312" customWidth="1"/>
    <col min="9997" max="9997" width="22.42578125" style="312" customWidth="1"/>
    <col min="9998" max="9998" width="21.28515625" style="312" customWidth="1"/>
    <col min="9999" max="9999" width="16" style="312" bestFit="1" customWidth="1"/>
    <col min="10000" max="10000" width="49" style="312" customWidth="1"/>
    <col min="10001" max="10244" width="11.5703125" style="312"/>
    <col min="10245" max="10245" width="1.7109375" style="312" customWidth="1"/>
    <col min="10246" max="10247" width="28.7109375" style="312" customWidth="1"/>
    <col min="10248" max="10248" width="22.85546875" style="312" bestFit="1" customWidth="1"/>
    <col min="10249" max="10250" width="40.140625" style="312" customWidth="1"/>
    <col min="10251" max="10251" width="27.28515625" style="312" customWidth="1"/>
    <col min="10252" max="10252" width="20.7109375" style="312" customWidth="1"/>
    <col min="10253" max="10253" width="22.42578125" style="312" customWidth="1"/>
    <col min="10254" max="10254" width="21.28515625" style="312" customWidth="1"/>
    <col min="10255" max="10255" width="16" style="312" bestFit="1" customWidth="1"/>
    <col min="10256" max="10256" width="49" style="312" customWidth="1"/>
    <col min="10257" max="10500" width="11.5703125" style="312"/>
    <col min="10501" max="10501" width="1.7109375" style="312" customWidth="1"/>
    <col min="10502" max="10503" width="28.7109375" style="312" customWidth="1"/>
    <col min="10504" max="10504" width="22.85546875" style="312" bestFit="1" customWidth="1"/>
    <col min="10505" max="10506" width="40.140625" style="312" customWidth="1"/>
    <col min="10507" max="10507" width="27.28515625" style="312" customWidth="1"/>
    <col min="10508" max="10508" width="20.7109375" style="312" customWidth="1"/>
    <col min="10509" max="10509" width="22.42578125" style="312" customWidth="1"/>
    <col min="10510" max="10510" width="21.28515625" style="312" customWidth="1"/>
    <col min="10511" max="10511" width="16" style="312" bestFit="1" customWidth="1"/>
    <col min="10512" max="10512" width="49" style="312" customWidth="1"/>
    <col min="10513" max="10756" width="11.5703125" style="312"/>
    <col min="10757" max="10757" width="1.7109375" style="312" customWidth="1"/>
    <col min="10758" max="10759" width="28.7109375" style="312" customWidth="1"/>
    <col min="10760" max="10760" width="22.85546875" style="312" bestFit="1" customWidth="1"/>
    <col min="10761" max="10762" width="40.140625" style="312" customWidth="1"/>
    <col min="10763" max="10763" width="27.28515625" style="312" customWidth="1"/>
    <col min="10764" max="10764" width="20.7109375" style="312" customWidth="1"/>
    <col min="10765" max="10765" width="22.42578125" style="312" customWidth="1"/>
    <col min="10766" max="10766" width="21.28515625" style="312" customWidth="1"/>
    <col min="10767" max="10767" width="16" style="312" bestFit="1" customWidth="1"/>
    <col min="10768" max="10768" width="49" style="312" customWidth="1"/>
    <col min="10769" max="11012" width="11.5703125" style="312"/>
    <col min="11013" max="11013" width="1.7109375" style="312" customWidth="1"/>
    <col min="11014" max="11015" width="28.7109375" style="312" customWidth="1"/>
    <col min="11016" max="11016" width="22.85546875" style="312" bestFit="1" customWidth="1"/>
    <col min="11017" max="11018" width="40.140625" style="312" customWidth="1"/>
    <col min="11019" max="11019" width="27.28515625" style="312" customWidth="1"/>
    <col min="11020" max="11020" width="20.7109375" style="312" customWidth="1"/>
    <col min="11021" max="11021" width="22.42578125" style="312" customWidth="1"/>
    <col min="11022" max="11022" width="21.28515625" style="312" customWidth="1"/>
    <col min="11023" max="11023" width="16" style="312" bestFit="1" customWidth="1"/>
    <col min="11024" max="11024" width="49" style="312" customWidth="1"/>
    <col min="11025" max="11268" width="11.5703125" style="312"/>
    <col min="11269" max="11269" width="1.7109375" style="312" customWidth="1"/>
    <col min="11270" max="11271" width="28.7109375" style="312" customWidth="1"/>
    <col min="11272" max="11272" width="22.85546875" style="312" bestFit="1" customWidth="1"/>
    <col min="11273" max="11274" width="40.140625" style="312" customWidth="1"/>
    <col min="11275" max="11275" width="27.28515625" style="312" customWidth="1"/>
    <col min="11276" max="11276" width="20.7109375" style="312" customWidth="1"/>
    <col min="11277" max="11277" width="22.42578125" style="312" customWidth="1"/>
    <col min="11278" max="11278" width="21.28515625" style="312" customWidth="1"/>
    <col min="11279" max="11279" width="16" style="312" bestFit="1" customWidth="1"/>
    <col min="11280" max="11280" width="49" style="312" customWidth="1"/>
    <col min="11281" max="11524" width="11.5703125" style="312"/>
    <col min="11525" max="11525" width="1.7109375" style="312" customWidth="1"/>
    <col min="11526" max="11527" width="28.7109375" style="312" customWidth="1"/>
    <col min="11528" max="11528" width="22.85546875" style="312" bestFit="1" customWidth="1"/>
    <col min="11529" max="11530" width="40.140625" style="312" customWidth="1"/>
    <col min="11531" max="11531" width="27.28515625" style="312" customWidth="1"/>
    <col min="11532" max="11532" width="20.7109375" style="312" customWidth="1"/>
    <col min="11533" max="11533" width="22.42578125" style="312" customWidth="1"/>
    <col min="11534" max="11534" width="21.28515625" style="312" customWidth="1"/>
    <col min="11535" max="11535" width="16" style="312" bestFit="1" customWidth="1"/>
    <col min="11536" max="11536" width="49" style="312" customWidth="1"/>
    <col min="11537" max="11780" width="11.5703125" style="312"/>
    <col min="11781" max="11781" width="1.7109375" style="312" customWidth="1"/>
    <col min="11782" max="11783" width="28.7109375" style="312" customWidth="1"/>
    <col min="11784" max="11784" width="22.85546875" style="312" bestFit="1" customWidth="1"/>
    <col min="11785" max="11786" width="40.140625" style="312" customWidth="1"/>
    <col min="11787" max="11787" width="27.28515625" style="312" customWidth="1"/>
    <col min="11788" max="11788" width="20.7109375" style="312" customWidth="1"/>
    <col min="11789" max="11789" width="22.42578125" style="312" customWidth="1"/>
    <col min="11790" max="11790" width="21.28515625" style="312" customWidth="1"/>
    <col min="11791" max="11791" width="16" style="312" bestFit="1" customWidth="1"/>
    <col min="11792" max="11792" width="49" style="312" customWidth="1"/>
    <col min="11793" max="12036" width="11.5703125" style="312"/>
    <col min="12037" max="12037" width="1.7109375" style="312" customWidth="1"/>
    <col min="12038" max="12039" width="28.7109375" style="312" customWidth="1"/>
    <col min="12040" max="12040" width="22.85546875" style="312" bestFit="1" customWidth="1"/>
    <col min="12041" max="12042" width="40.140625" style="312" customWidth="1"/>
    <col min="12043" max="12043" width="27.28515625" style="312" customWidth="1"/>
    <col min="12044" max="12044" width="20.7109375" style="312" customWidth="1"/>
    <col min="12045" max="12045" width="22.42578125" style="312" customWidth="1"/>
    <col min="12046" max="12046" width="21.28515625" style="312" customWidth="1"/>
    <col min="12047" max="12047" width="16" style="312" bestFit="1" customWidth="1"/>
    <col min="12048" max="12048" width="49" style="312" customWidth="1"/>
    <col min="12049" max="12292" width="11.5703125" style="312"/>
    <col min="12293" max="12293" width="1.7109375" style="312" customWidth="1"/>
    <col min="12294" max="12295" width="28.7109375" style="312" customWidth="1"/>
    <col min="12296" max="12296" width="22.85546875" style="312" bestFit="1" customWidth="1"/>
    <col min="12297" max="12298" width="40.140625" style="312" customWidth="1"/>
    <col min="12299" max="12299" width="27.28515625" style="312" customWidth="1"/>
    <col min="12300" max="12300" width="20.7109375" style="312" customWidth="1"/>
    <col min="12301" max="12301" width="22.42578125" style="312" customWidth="1"/>
    <col min="12302" max="12302" width="21.28515625" style="312" customWidth="1"/>
    <col min="12303" max="12303" width="16" style="312" bestFit="1" customWidth="1"/>
    <col min="12304" max="12304" width="49" style="312" customWidth="1"/>
    <col min="12305" max="12548" width="11.5703125" style="312"/>
    <col min="12549" max="12549" width="1.7109375" style="312" customWidth="1"/>
    <col min="12550" max="12551" width="28.7109375" style="312" customWidth="1"/>
    <col min="12552" max="12552" width="22.85546875" style="312" bestFit="1" customWidth="1"/>
    <col min="12553" max="12554" width="40.140625" style="312" customWidth="1"/>
    <col min="12555" max="12555" width="27.28515625" style="312" customWidth="1"/>
    <col min="12556" max="12556" width="20.7109375" style="312" customWidth="1"/>
    <col min="12557" max="12557" width="22.42578125" style="312" customWidth="1"/>
    <col min="12558" max="12558" width="21.28515625" style="312" customWidth="1"/>
    <col min="12559" max="12559" width="16" style="312" bestFit="1" customWidth="1"/>
    <col min="12560" max="12560" width="49" style="312" customWidth="1"/>
    <col min="12561" max="12804" width="11.5703125" style="312"/>
    <col min="12805" max="12805" width="1.7109375" style="312" customWidth="1"/>
    <col min="12806" max="12807" width="28.7109375" style="312" customWidth="1"/>
    <col min="12808" max="12808" width="22.85546875" style="312" bestFit="1" customWidth="1"/>
    <col min="12809" max="12810" width="40.140625" style="312" customWidth="1"/>
    <col min="12811" max="12811" width="27.28515625" style="312" customWidth="1"/>
    <col min="12812" max="12812" width="20.7109375" style="312" customWidth="1"/>
    <col min="12813" max="12813" width="22.42578125" style="312" customWidth="1"/>
    <col min="12814" max="12814" width="21.28515625" style="312" customWidth="1"/>
    <col min="12815" max="12815" width="16" style="312" bestFit="1" customWidth="1"/>
    <col min="12816" max="12816" width="49" style="312" customWidth="1"/>
    <col min="12817" max="13060" width="11.5703125" style="312"/>
    <col min="13061" max="13061" width="1.7109375" style="312" customWidth="1"/>
    <col min="13062" max="13063" width="28.7109375" style="312" customWidth="1"/>
    <col min="13064" max="13064" width="22.85546875" style="312" bestFit="1" customWidth="1"/>
    <col min="13065" max="13066" width="40.140625" style="312" customWidth="1"/>
    <col min="13067" max="13067" width="27.28515625" style="312" customWidth="1"/>
    <col min="13068" max="13068" width="20.7109375" style="312" customWidth="1"/>
    <col min="13069" max="13069" width="22.42578125" style="312" customWidth="1"/>
    <col min="13070" max="13070" width="21.28515625" style="312" customWidth="1"/>
    <col min="13071" max="13071" width="16" style="312" bestFit="1" customWidth="1"/>
    <col min="13072" max="13072" width="49" style="312" customWidth="1"/>
    <col min="13073" max="13316" width="11.5703125" style="312"/>
    <col min="13317" max="13317" width="1.7109375" style="312" customWidth="1"/>
    <col min="13318" max="13319" width="28.7109375" style="312" customWidth="1"/>
    <col min="13320" max="13320" width="22.85546875" style="312" bestFit="1" customWidth="1"/>
    <col min="13321" max="13322" width="40.140625" style="312" customWidth="1"/>
    <col min="13323" max="13323" width="27.28515625" style="312" customWidth="1"/>
    <col min="13324" max="13324" width="20.7109375" style="312" customWidth="1"/>
    <col min="13325" max="13325" width="22.42578125" style="312" customWidth="1"/>
    <col min="13326" max="13326" width="21.28515625" style="312" customWidth="1"/>
    <col min="13327" max="13327" width="16" style="312" bestFit="1" customWidth="1"/>
    <col min="13328" max="13328" width="49" style="312" customWidth="1"/>
    <col min="13329" max="13572" width="11.5703125" style="312"/>
    <col min="13573" max="13573" width="1.7109375" style="312" customWidth="1"/>
    <col min="13574" max="13575" width="28.7109375" style="312" customWidth="1"/>
    <col min="13576" max="13576" width="22.85546875" style="312" bestFit="1" customWidth="1"/>
    <col min="13577" max="13578" width="40.140625" style="312" customWidth="1"/>
    <col min="13579" max="13579" width="27.28515625" style="312" customWidth="1"/>
    <col min="13580" max="13580" width="20.7109375" style="312" customWidth="1"/>
    <col min="13581" max="13581" width="22.42578125" style="312" customWidth="1"/>
    <col min="13582" max="13582" width="21.28515625" style="312" customWidth="1"/>
    <col min="13583" max="13583" width="16" style="312" bestFit="1" customWidth="1"/>
    <col min="13584" max="13584" width="49" style="312" customWidth="1"/>
    <col min="13585" max="13828" width="11.5703125" style="312"/>
    <col min="13829" max="13829" width="1.7109375" style="312" customWidth="1"/>
    <col min="13830" max="13831" width="28.7109375" style="312" customWidth="1"/>
    <col min="13832" max="13832" width="22.85546875" style="312" bestFit="1" customWidth="1"/>
    <col min="13833" max="13834" width="40.140625" style="312" customWidth="1"/>
    <col min="13835" max="13835" width="27.28515625" style="312" customWidth="1"/>
    <col min="13836" max="13836" width="20.7109375" style="312" customWidth="1"/>
    <col min="13837" max="13837" width="22.42578125" style="312" customWidth="1"/>
    <col min="13838" max="13838" width="21.28515625" style="312" customWidth="1"/>
    <col min="13839" max="13839" width="16" style="312" bestFit="1" customWidth="1"/>
    <col min="13840" max="13840" width="49" style="312" customWidth="1"/>
    <col min="13841" max="14084" width="11.5703125" style="312"/>
    <col min="14085" max="14085" width="1.7109375" style="312" customWidth="1"/>
    <col min="14086" max="14087" width="28.7109375" style="312" customWidth="1"/>
    <col min="14088" max="14088" width="22.85546875" style="312" bestFit="1" customWidth="1"/>
    <col min="14089" max="14090" width="40.140625" style="312" customWidth="1"/>
    <col min="14091" max="14091" width="27.28515625" style="312" customWidth="1"/>
    <col min="14092" max="14092" width="20.7109375" style="312" customWidth="1"/>
    <col min="14093" max="14093" width="22.42578125" style="312" customWidth="1"/>
    <col min="14094" max="14094" width="21.28515625" style="312" customWidth="1"/>
    <col min="14095" max="14095" width="16" style="312" bestFit="1" customWidth="1"/>
    <col min="14096" max="14096" width="49" style="312" customWidth="1"/>
    <col min="14097" max="14340" width="11.5703125" style="312"/>
    <col min="14341" max="14341" width="1.7109375" style="312" customWidth="1"/>
    <col min="14342" max="14343" width="28.7109375" style="312" customWidth="1"/>
    <col min="14344" max="14344" width="22.85546875" style="312" bestFit="1" customWidth="1"/>
    <col min="14345" max="14346" width="40.140625" style="312" customWidth="1"/>
    <col min="14347" max="14347" width="27.28515625" style="312" customWidth="1"/>
    <col min="14348" max="14348" width="20.7109375" style="312" customWidth="1"/>
    <col min="14349" max="14349" width="22.42578125" style="312" customWidth="1"/>
    <col min="14350" max="14350" width="21.28515625" style="312" customWidth="1"/>
    <col min="14351" max="14351" width="16" style="312" bestFit="1" customWidth="1"/>
    <col min="14352" max="14352" width="49" style="312" customWidth="1"/>
    <col min="14353" max="14596" width="11.5703125" style="312"/>
    <col min="14597" max="14597" width="1.7109375" style="312" customWidth="1"/>
    <col min="14598" max="14599" width="28.7109375" style="312" customWidth="1"/>
    <col min="14600" max="14600" width="22.85546875" style="312" bestFit="1" customWidth="1"/>
    <col min="14601" max="14602" width="40.140625" style="312" customWidth="1"/>
    <col min="14603" max="14603" width="27.28515625" style="312" customWidth="1"/>
    <col min="14604" max="14604" width="20.7109375" style="312" customWidth="1"/>
    <col min="14605" max="14605" width="22.42578125" style="312" customWidth="1"/>
    <col min="14606" max="14606" width="21.28515625" style="312" customWidth="1"/>
    <col min="14607" max="14607" width="16" style="312" bestFit="1" customWidth="1"/>
    <col min="14608" max="14608" width="49" style="312" customWidth="1"/>
    <col min="14609" max="14852" width="11.5703125" style="312"/>
    <col min="14853" max="14853" width="1.7109375" style="312" customWidth="1"/>
    <col min="14854" max="14855" width="28.7109375" style="312" customWidth="1"/>
    <col min="14856" max="14856" width="22.85546875" style="312" bestFit="1" customWidth="1"/>
    <col min="14857" max="14858" width="40.140625" style="312" customWidth="1"/>
    <col min="14859" max="14859" width="27.28515625" style="312" customWidth="1"/>
    <col min="14860" max="14860" width="20.7109375" style="312" customWidth="1"/>
    <col min="14861" max="14861" width="22.42578125" style="312" customWidth="1"/>
    <col min="14862" max="14862" width="21.28515625" style="312" customWidth="1"/>
    <col min="14863" max="14863" width="16" style="312" bestFit="1" customWidth="1"/>
    <col min="14864" max="14864" width="49" style="312" customWidth="1"/>
    <col min="14865" max="15108" width="11.5703125" style="312"/>
    <col min="15109" max="15109" width="1.7109375" style="312" customWidth="1"/>
    <col min="15110" max="15111" width="28.7109375" style="312" customWidth="1"/>
    <col min="15112" max="15112" width="22.85546875" style="312" bestFit="1" customWidth="1"/>
    <col min="15113" max="15114" width="40.140625" style="312" customWidth="1"/>
    <col min="15115" max="15115" width="27.28515625" style="312" customWidth="1"/>
    <col min="15116" max="15116" width="20.7109375" style="312" customWidth="1"/>
    <col min="15117" max="15117" width="22.42578125" style="312" customWidth="1"/>
    <col min="15118" max="15118" width="21.28515625" style="312" customWidth="1"/>
    <col min="15119" max="15119" width="16" style="312" bestFit="1" customWidth="1"/>
    <col min="15120" max="15120" width="49" style="312" customWidth="1"/>
    <col min="15121" max="15364" width="11.5703125" style="312"/>
    <col min="15365" max="15365" width="1.7109375" style="312" customWidth="1"/>
    <col min="15366" max="15367" width="28.7109375" style="312" customWidth="1"/>
    <col min="15368" max="15368" width="22.85546875" style="312" bestFit="1" customWidth="1"/>
    <col min="15369" max="15370" width="40.140625" style="312" customWidth="1"/>
    <col min="15371" max="15371" width="27.28515625" style="312" customWidth="1"/>
    <col min="15372" max="15372" width="20.7109375" style="312" customWidth="1"/>
    <col min="15373" max="15373" width="22.42578125" style="312" customWidth="1"/>
    <col min="15374" max="15374" width="21.28515625" style="312" customWidth="1"/>
    <col min="15375" max="15375" width="16" style="312" bestFit="1" customWidth="1"/>
    <col min="15376" max="15376" width="49" style="312" customWidth="1"/>
    <col min="15377" max="15620" width="11.5703125" style="312"/>
    <col min="15621" max="15621" width="1.7109375" style="312" customWidth="1"/>
    <col min="15622" max="15623" width="28.7109375" style="312" customWidth="1"/>
    <col min="15624" max="15624" width="22.85546875" style="312" bestFit="1" customWidth="1"/>
    <col min="15625" max="15626" width="40.140625" style="312" customWidth="1"/>
    <col min="15627" max="15627" width="27.28515625" style="312" customWidth="1"/>
    <col min="15628" max="15628" width="20.7109375" style="312" customWidth="1"/>
    <col min="15629" max="15629" width="22.42578125" style="312" customWidth="1"/>
    <col min="15630" max="15630" width="21.28515625" style="312" customWidth="1"/>
    <col min="15631" max="15631" width="16" style="312" bestFit="1" customWidth="1"/>
    <col min="15632" max="15632" width="49" style="312" customWidth="1"/>
    <col min="15633" max="15876" width="11.5703125" style="312"/>
    <col min="15877" max="15877" width="1.7109375" style="312" customWidth="1"/>
    <col min="15878" max="15879" width="28.7109375" style="312" customWidth="1"/>
    <col min="15880" max="15880" width="22.85546875" style="312" bestFit="1" customWidth="1"/>
    <col min="15881" max="15882" width="40.140625" style="312" customWidth="1"/>
    <col min="15883" max="15883" width="27.28515625" style="312" customWidth="1"/>
    <col min="15884" max="15884" width="20.7109375" style="312" customWidth="1"/>
    <col min="15885" max="15885" width="22.42578125" style="312" customWidth="1"/>
    <col min="15886" max="15886" width="21.28515625" style="312" customWidth="1"/>
    <col min="15887" max="15887" width="16" style="312" bestFit="1" customWidth="1"/>
    <col min="15888" max="15888" width="49" style="312" customWidth="1"/>
    <col min="15889" max="16132" width="11.5703125" style="312"/>
    <col min="16133" max="16133" width="1.7109375" style="312" customWidth="1"/>
    <col min="16134" max="16135" width="28.7109375" style="312" customWidth="1"/>
    <col min="16136" max="16136" width="22.85546875" style="312" bestFit="1" customWidth="1"/>
    <col min="16137" max="16138" width="40.140625" style="312" customWidth="1"/>
    <col min="16139" max="16139" width="27.28515625" style="312" customWidth="1"/>
    <col min="16140" max="16140" width="20.7109375" style="312" customWidth="1"/>
    <col min="16141" max="16141" width="22.42578125" style="312" customWidth="1"/>
    <col min="16142" max="16142" width="21.28515625" style="312" customWidth="1"/>
    <col min="16143" max="16143" width="16" style="312" bestFit="1" customWidth="1"/>
    <col min="16144" max="16144" width="49" style="312" customWidth="1"/>
    <col min="16145" max="16384" width="11.5703125" style="312"/>
  </cols>
  <sheetData>
    <row r="2" spans="2:32" s="312" customFormat="1" ht="58.5" customHeight="1" x14ac:dyDescent="0.25">
      <c r="B2" s="315" t="s">
        <v>466</v>
      </c>
      <c r="C2" s="316"/>
      <c r="D2" s="316"/>
      <c r="E2" s="316"/>
      <c r="F2" s="316"/>
      <c r="G2" s="316"/>
      <c r="H2" s="316"/>
      <c r="I2" s="316"/>
      <c r="J2" s="316"/>
      <c r="K2" s="316"/>
      <c r="L2" s="316"/>
      <c r="M2" s="316"/>
      <c r="P2" s="459"/>
    </row>
    <row r="3" spans="2:32" s="312" customFormat="1" ht="15.75" thickBot="1" x14ac:dyDescent="0.3">
      <c r="P3" s="459"/>
    </row>
    <row r="4" spans="2:32" s="312" customFormat="1" ht="14.25" customHeight="1" thickBot="1" x14ac:dyDescent="0.3">
      <c r="B4" s="317" t="s">
        <v>1</v>
      </c>
      <c r="C4" s="318" t="s">
        <v>5</v>
      </c>
      <c r="D4" s="317" t="s">
        <v>2</v>
      </c>
      <c r="E4" s="317" t="s">
        <v>6</v>
      </c>
      <c r="F4" s="319" t="s">
        <v>3</v>
      </c>
      <c r="G4" s="317" t="s">
        <v>8</v>
      </c>
      <c r="H4" s="320" t="s">
        <v>849</v>
      </c>
      <c r="I4" s="321"/>
      <c r="J4" s="321"/>
      <c r="K4" s="321"/>
      <c r="L4" s="321"/>
      <c r="M4" s="322"/>
      <c r="N4" s="403" t="s">
        <v>467</v>
      </c>
      <c r="O4" s="403" t="s">
        <v>468</v>
      </c>
      <c r="P4" s="404"/>
      <c r="Q4" s="404"/>
      <c r="R4" s="320" t="s">
        <v>850</v>
      </c>
      <c r="S4" s="321"/>
      <c r="T4" s="321"/>
      <c r="U4" s="321"/>
      <c r="V4" s="321"/>
      <c r="W4" s="322"/>
      <c r="X4" s="320" t="s">
        <v>851</v>
      </c>
      <c r="Y4" s="321"/>
      <c r="Z4" s="321"/>
      <c r="AA4" s="320" t="s">
        <v>1052</v>
      </c>
      <c r="AB4" s="321"/>
      <c r="AC4" s="321"/>
      <c r="AD4" s="320" t="s">
        <v>1444</v>
      </c>
      <c r="AE4" s="321"/>
      <c r="AF4" s="321"/>
    </row>
    <row r="5" spans="2:32" s="312" customFormat="1" ht="23.25" customHeight="1" thickBot="1" x14ac:dyDescent="0.3">
      <c r="B5" s="317"/>
      <c r="C5" s="323"/>
      <c r="D5" s="317"/>
      <c r="E5" s="317"/>
      <c r="F5" s="324"/>
      <c r="G5" s="317"/>
      <c r="H5" s="325"/>
      <c r="I5" s="326"/>
      <c r="J5" s="326"/>
      <c r="K5" s="326"/>
      <c r="L5" s="326"/>
      <c r="M5" s="327"/>
      <c r="N5" s="403"/>
      <c r="O5" s="403"/>
      <c r="P5" s="404"/>
      <c r="Q5" s="404"/>
      <c r="R5" s="325"/>
      <c r="S5" s="326"/>
      <c r="T5" s="326"/>
      <c r="U5" s="326"/>
      <c r="V5" s="326"/>
      <c r="W5" s="327"/>
      <c r="X5" s="325"/>
      <c r="Y5" s="326"/>
      <c r="Z5" s="326"/>
      <c r="AA5" s="325"/>
      <c r="AB5" s="326"/>
      <c r="AC5" s="326"/>
      <c r="AD5" s="325"/>
      <c r="AE5" s="326"/>
      <c r="AF5" s="326"/>
    </row>
    <row r="6" spans="2:32" s="312" customFormat="1" ht="90.75" thickBot="1" x14ac:dyDescent="0.3">
      <c r="B6" s="317"/>
      <c r="C6" s="323"/>
      <c r="D6" s="318"/>
      <c r="E6" s="318"/>
      <c r="F6" s="328" t="s">
        <v>7</v>
      </c>
      <c r="G6" s="329" t="s">
        <v>4</v>
      </c>
      <c r="H6" s="329" t="s">
        <v>10</v>
      </c>
      <c r="I6" s="329" t="s">
        <v>20</v>
      </c>
      <c r="J6" s="329" t="s">
        <v>21</v>
      </c>
      <c r="K6" s="329" t="s">
        <v>22</v>
      </c>
      <c r="L6" s="405" t="s">
        <v>11</v>
      </c>
      <c r="M6" s="405" t="s">
        <v>12</v>
      </c>
      <c r="N6" s="462"/>
      <c r="O6" s="405" t="s">
        <v>469</v>
      </c>
      <c r="P6" s="328" t="s">
        <v>470</v>
      </c>
      <c r="Q6" s="328" t="s">
        <v>370</v>
      </c>
      <c r="R6" s="329" t="s">
        <v>10</v>
      </c>
      <c r="S6" s="329" t="s">
        <v>20</v>
      </c>
      <c r="T6" s="329" t="s">
        <v>21</v>
      </c>
      <c r="U6" s="329" t="s">
        <v>22</v>
      </c>
      <c r="V6" s="405" t="s">
        <v>11</v>
      </c>
      <c r="W6" s="328" t="s">
        <v>861</v>
      </c>
      <c r="X6" s="405" t="s">
        <v>469</v>
      </c>
      <c r="Y6" s="328" t="s">
        <v>470</v>
      </c>
      <c r="Z6" s="328" t="s">
        <v>189</v>
      </c>
      <c r="AA6" s="405" t="s">
        <v>469</v>
      </c>
      <c r="AB6" s="328" t="s">
        <v>470</v>
      </c>
      <c r="AC6" s="328" t="s">
        <v>189</v>
      </c>
      <c r="AD6" s="405" t="s">
        <v>469</v>
      </c>
      <c r="AE6" s="328" t="s">
        <v>470</v>
      </c>
      <c r="AF6" s="328" t="s">
        <v>189</v>
      </c>
    </row>
    <row r="7" spans="2:32" s="312" customFormat="1" ht="30.75" customHeight="1" thickBot="1" x14ac:dyDescent="0.3">
      <c r="B7" s="71" t="s">
        <v>471</v>
      </c>
      <c r="C7" s="452"/>
      <c r="D7" s="453"/>
      <c r="E7" s="72"/>
      <c r="F7" s="72"/>
      <c r="G7" s="72"/>
      <c r="H7" s="452"/>
      <c r="I7" s="452"/>
      <c r="J7" s="452"/>
      <c r="K7" s="452"/>
      <c r="L7" s="452"/>
      <c r="M7" s="452"/>
      <c r="N7" s="310"/>
      <c r="O7" s="310"/>
      <c r="P7" s="63"/>
      <c r="Q7" s="310"/>
      <c r="R7" s="452"/>
      <c r="S7" s="452"/>
      <c r="T7" s="452"/>
      <c r="U7" s="452"/>
      <c r="V7" s="452"/>
      <c r="W7" s="452"/>
      <c r="X7" s="310"/>
      <c r="Y7" s="63"/>
      <c r="Z7" s="310"/>
      <c r="AA7" s="310"/>
      <c r="AB7" s="63"/>
      <c r="AC7" s="310"/>
      <c r="AD7" s="310"/>
      <c r="AE7" s="63"/>
      <c r="AF7" s="310"/>
    </row>
    <row r="8" spans="2:32" s="312" customFormat="1" ht="74.25" customHeight="1" x14ac:dyDescent="0.25">
      <c r="B8" s="463" t="s">
        <v>472</v>
      </c>
      <c r="C8" s="73"/>
      <c r="D8" s="454" t="s">
        <v>473</v>
      </c>
      <c r="E8" s="199">
        <f>2415001496-110000000</f>
        <v>2305001496</v>
      </c>
      <c r="F8" s="455" t="s">
        <v>18</v>
      </c>
      <c r="G8" s="455" t="s">
        <v>19</v>
      </c>
      <c r="H8" s="369" t="s">
        <v>474</v>
      </c>
      <c r="I8" s="369" t="s">
        <v>474</v>
      </c>
      <c r="J8" s="369" t="s">
        <v>474</v>
      </c>
      <c r="K8" s="369" t="s">
        <v>475</v>
      </c>
      <c r="L8" s="369" t="s">
        <v>474</v>
      </c>
      <c r="M8" s="369" t="s">
        <v>474</v>
      </c>
      <c r="N8" s="310"/>
      <c r="O8" s="116" t="s">
        <v>476</v>
      </c>
      <c r="P8" s="164" t="s">
        <v>477</v>
      </c>
      <c r="Q8" s="63" t="s">
        <v>478</v>
      </c>
      <c r="R8" s="369" t="s">
        <v>474</v>
      </c>
      <c r="S8" s="369" t="s">
        <v>474</v>
      </c>
      <c r="T8" s="369" t="s">
        <v>474</v>
      </c>
      <c r="U8" s="369" t="s">
        <v>475</v>
      </c>
      <c r="V8" s="369" t="s">
        <v>474</v>
      </c>
      <c r="W8" s="369" t="s">
        <v>474</v>
      </c>
      <c r="X8" s="116" t="s">
        <v>476</v>
      </c>
      <c r="Y8" s="164"/>
      <c r="Z8" s="179"/>
      <c r="AA8" s="116" t="s">
        <v>476</v>
      </c>
      <c r="AB8" s="311" t="s">
        <v>1160</v>
      </c>
      <c r="AC8" s="342"/>
      <c r="AD8" s="116" t="s">
        <v>476</v>
      </c>
      <c r="AE8" s="311" t="s">
        <v>1160</v>
      </c>
      <c r="AF8" s="342"/>
    </row>
    <row r="9" spans="2:32" s="312" customFormat="1" ht="90" x14ac:dyDescent="0.25">
      <c r="B9" s="464"/>
      <c r="C9" s="73"/>
      <c r="D9" s="454" t="s">
        <v>479</v>
      </c>
      <c r="E9" s="199">
        <v>110000000</v>
      </c>
      <c r="F9" s="455"/>
      <c r="G9" s="455"/>
      <c r="H9" s="369"/>
      <c r="I9" s="369"/>
      <c r="J9" s="369"/>
      <c r="K9" s="369" t="s">
        <v>480</v>
      </c>
      <c r="L9" s="369"/>
      <c r="M9" s="369"/>
      <c r="N9" s="310"/>
      <c r="O9" s="310"/>
      <c r="P9" s="63"/>
      <c r="Q9" s="456" t="s">
        <v>789</v>
      </c>
      <c r="R9" s="369"/>
      <c r="S9" s="369"/>
      <c r="T9" s="369"/>
      <c r="U9" s="369" t="s">
        <v>628</v>
      </c>
      <c r="V9" s="369"/>
      <c r="W9" s="369"/>
      <c r="X9" s="116" t="s">
        <v>204</v>
      </c>
      <c r="Y9" s="63" t="s">
        <v>859</v>
      </c>
      <c r="Z9" s="179"/>
      <c r="AA9" s="116" t="s">
        <v>476</v>
      </c>
      <c r="AB9" s="356"/>
      <c r="AC9" s="366"/>
      <c r="AD9" s="116" t="s">
        <v>476</v>
      </c>
      <c r="AE9" s="356"/>
      <c r="AF9" s="366"/>
    </row>
    <row r="10" spans="2:32" s="312" customFormat="1" ht="30" x14ac:dyDescent="0.25">
      <c r="B10" s="465" t="s">
        <v>481</v>
      </c>
      <c r="C10" s="74"/>
      <c r="D10" s="454" t="s">
        <v>473</v>
      </c>
      <c r="E10" s="199">
        <f>962438580-87967319</f>
        <v>874471261</v>
      </c>
      <c r="F10" s="116" t="s">
        <v>18</v>
      </c>
      <c r="G10" s="116" t="s">
        <v>19</v>
      </c>
      <c r="H10" s="369" t="s">
        <v>474</v>
      </c>
      <c r="I10" s="369" t="s">
        <v>474</v>
      </c>
      <c r="J10" s="369" t="s">
        <v>474</v>
      </c>
      <c r="K10" s="369" t="s">
        <v>475</v>
      </c>
      <c r="L10" s="369" t="s">
        <v>474</v>
      </c>
      <c r="M10" s="369" t="s">
        <v>474</v>
      </c>
      <c r="N10" s="310"/>
      <c r="O10" s="116" t="s">
        <v>476</v>
      </c>
      <c r="P10" s="164" t="s">
        <v>477</v>
      </c>
      <c r="Q10" s="63" t="s">
        <v>478</v>
      </c>
      <c r="R10" s="369" t="s">
        <v>474</v>
      </c>
      <c r="S10" s="369" t="s">
        <v>474</v>
      </c>
      <c r="T10" s="369" t="s">
        <v>474</v>
      </c>
      <c r="U10" s="369" t="s">
        <v>475</v>
      </c>
      <c r="V10" s="369" t="s">
        <v>474</v>
      </c>
      <c r="W10" s="369" t="s">
        <v>474</v>
      </c>
      <c r="X10" s="116" t="s">
        <v>476</v>
      </c>
      <c r="Y10" s="164"/>
      <c r="Z10" s="179"/>
      <c r="AA10" s="116" t="s">
        <v>476</v>
      </c>
      <c r="AB10" s="356"/>
      <c r="AC10" s="366"/>
      <c r="AD10" s="116" t="s">
        <v>476</v>
      </c>
      <c r="AE10" s="356"/>
      <c r="AF10" s="366"/>
    </row>
    <row r="11" spans="2:32" s="312" customFormat="1" ht="108" customHeight="1" x14ac:dyDescent="0.25">
      <c r="B11" s="464"/>
      <c r="C11" s="74"/>
      <c r="D11" s="454" t="s">
        <v>482</v>
      </c>
      <c r="E11" s="199">
        <v>87967319</v>
      </c>
      <c r="F11" s="116"/>
      <c r="G11" s="116"/>
      <c r="H11" s="369"/>
      <c r="I11" s="369"/>
      <c r="J11" s="369"/>
      <c r="K11" s="369" t="s">
        <v>480</v>
      </c>
      <c r="L11" s="369"/>
      <c r="M11" s="369"/>
      <c r="N11" s="310"/>
      <c r="O11" s="310"/>
      <c r="P11" s="63"/>
      <c r="Q11" s="310"/>
      <c r="R11" s="369"/>
      <c r="S11" s="369"/>
      <c r="T11" s="369"/>
      <c r="U11" s="369" t="s">
        <v>628</v>
      </c>
      <c r="V11" s="369"/>
      <c r="W11" s="369"/>
      <c r="X11" s="116" t="s">
        <v>204</v>
      </c>
      <c r="Y11" s="63" t="s">
        <v>859</v>
      </c>
      <c r="Z11" s="457"/>
      <c r="AA11" s="116" t="s">
        <v>476</v>
      </c>
      <c r="AB11" s="313"/>
      <c r="AC11" s="343"/>
      <c r="AD11" s="116" t="s">
        <v>476</v>
      </c>
      <c r="AE11" s="313"/>
      <c r="AF11" s="343"/>
    </row>
    <row r="12" spans="2:32" s="312" customFormat="1" ht="120" x14ac:dyDescent="0.25">
      <c r="B12" s="466" t="s">
        <v>483</v>
      </c>
      <c r="C12" s="74"/>
      <c r="D12" s="458" t="s">
        <v>125</v>
      </c>
      <c r="E12" s="199">
        <v>250000000</v>
      </c>
      <c r="F12" s="116" t="s">
        <v>0</v>
      </c>
      <c r="G12" s="116" t="s">
        <v>19</v>
      </c>
      <c r="H12" s="369">
        <v>42824</v>
      </c>
      <c r="I12" s="369">
        <v>42850</v>
      </c>
      <c r="J12" s="369">
        <v>42880</v>
      </c>
      <c r="K12" s="369" t="s">
        <v>484</v>
      </c>
      <c r="L12" s="369">
        <v>42941</v>
      </c>
      <c r="M12" s="369">
        <v>42998</v>
      </c>
      <c r="N12" s="310"/>
      <c r="O12" s="116" t="s">
        <v>476</v>
      </c>
      <c r="P12" s="164" t="s">
        <v>485</v>
      </c>
      <c r="Q12" s="456" t="s">
        <v>857</v>
      </c>
      <c r="R12" s="369">
        <v>42824</v>
      </c>
      <c r="S12" s="369">
        <v>42850</v>
      </c>
      <c r="T12" s="369">
        <v>42880</v>
      </c>
      <c r="U12" s="369" t="s">
        <v>480</v>
      </c>
      <c r="V12" s="369" t="s">
        <v>503</v>
      </c>
      <c r="W12" s="369" t="s">
        <v>511</v>
      </c>
      <c r="X12" s="116" t="s">
        <v>476</v>
      </c>
      <c r="Y12" s="164" t="s">
        <v>860</v>
      </c>
      <c r="Z12" s="179"/>
      <c r="AA12" s="116" t="s">
        <v>476</v>
      </c>
      <c r="AB12" s="164" t="s">
        <v>1162</v>
      </c>
      <c r="AC12" s="179" t="s">
        <v>1198</v>
      </c>
      <c r="AD12" s="116" t="s">
        <v>476</v>
      </c>
      <c r="AE12" s="164" t="s">
        <v>1445</v>
      </c>
      <c r="AF12" s="179"/>
    </row>
    <row r="13" spans="2:32" s="312" customFormat="1" ht="90" x14ac:dyDescent="0.25">
      <c r="B13" s="466" t="s">
        <v>486</v>
      </c>
      <c r="C13" s="74"/>
      <c r="D13" s="458" t="s">
        <v>487</v>
      </c>
      <c r="E13" s="199">
        <v>80000000</v>
      </c>
      <c r="F13" s="116" t="s">
        <v>0</v>
      </c>
      <c r="G13" s="116" t="s">
        <v>19</v>
      </c>
      <c r="H13" s="310"/>
      <c r="I13" s="310"/>
      <c r="J13" s="310"/>
      <c r="K13" s="369" t="s">
        <v>488</v>
      </c>
      <c r="L13" s="310"/>
      <c r="M13" s="310"/>
      <c r="N13" s="310"/>
      <c r="O13" s="310"/>
      <c r="P13" s="63"/>
      <c r="Q13" s="310"/>
      <c r="R13" s="310"/>
      <c r="S13" s="310"/>
      <c r="T13" s="310"/>
      <c r="U13" s="369" t="s">
        <v>488</v>
      </c>
      <c r="V13" s="310"/>
      <c r="W13" s="310"/>
      <c r="X13" s="310"/>
      <c r="Y13" s="63"/>
      <c r="Z13" s="310"/>
      <c r="AA13" s="116" t="s">
        <v>476</v>
      </c>
      <c r="AB13" s="63" t="s">
        <v>1164</v>
      </c>
      <c r="AC13" s="311" t="s">
        <v>1166</v>
      </c>
      <c r="AD13" s="116" t="s">
        <v>476</v>
      </c>
      <c r="AE13" s="63" t="s">
        <v>1446</v>
      </c>
      <c r="AF13" s="311"/>
    </row>
    <row r="14" spans="2:32" s="312" customFormat="1" ht="90" x14ac:dyDescent="0.25">
      <c r="B14" s="466" t="s">
        <v>489</v>
      </c>
      <c r="C14" s="74"/>
      <c r="D14" s="458" t="s">
        <v>487</v>
      </c>
      <c r="E14" s="199">
        <v>105041531</v>
      </c>
      <c r="F14" s="116" t="s">
        <v>0</v>
      </c>
      <c r="G14" s="116" t="s">
        <v>19</v>
      </c>
      <c r="H14" s="310"/>
      <c r="I14" s="310"/>
      <c r="J14" s="310"/>
      <c r="K14" s="467" t="s">
        <v>490</v>
      </c>
      <c r="L14" s="310"/>
      <c r="M14" s="310"/>
      <c r="N14" s="468" t="s">
        <v>491</v>
      </c>
      <c r="O14" s="468"/>
      <c r="P14" s="468" t="s">
        <v>1161</v>
      </c>
      <c r="Q14" s="468"/>
      <c r="R14" s="310"/>
      <c r="S14" s="310"/>
      <c r="T14" s="310"/>
      <c r="U14" s="467" t="s">
        <v>490</v>
      </c>
      <c r="V14" s="310"/>
      <c r="W14" s="310"/>
      <c r="X14" s="468"/>
      <c r="Y14" s="468"/>
      <c r="Z14" s="468"/>
      <c r="AA14" s="469" t="s">
        <v>476</v>
      </c>
      <c r="AB14" s="63" t="s">
        <v>1163</v>
      </c>
      <c r="AC14" s="356"/>
      <c r="AD14" s="469" t="s">
        <v>476</v>
      </c>
      <c r="AE14" s="63" t="s">
        <v>1447</v>
      </c>
      <c r="AF14" s="356"/>
    </row>
    <row r="15" spans="2:32" s="312" customFormat="1" ht="90" customHeight="1" x14ac:dyDescent="0.25">
      <c r="B15" s="466" t="s">
        <v>492</v>
      </c>
      <c r="C15" s="74"/>
      <c r="D15" s="458" t="s">
        <v>487</v>
      </c>
      <c r="E15" s="199">
        <v>53518393</v>
      </c>
      <c r="F15" s="116" t="s">
        <v>0</v>
      </c>
      <c r="G15" s="116" t="s">
        <v>19</v>
      </c>
      <c r="H15" s="310"/>
      <c r="I15" s="310"/>
      <c r="J15" s="310"/>
      <c r="K15" s="467" t="s">
        <v>493</v>
      </c>
      <c r="L15" s="310"/>
      <c r="M15" s="310"/>
      <c r="N15" s="468"/>
      <c r="O15" s="468"/>
      <c r="P15" s="468"/>
      <c r="Q15" s="468"/>
      <c r="R15" s="310"/>
      <c r="S15" s="310"/>
      <c r="T15" s="310"/>
      <c r="U15" s="467" t="s">
        <v>493</v>
      </c>
      <c r="V15" s="310"/>
      <c r="W15" s="310"/>
      <c r="X15" s="468"/>
      <c r="Y15" s="468"/>
      <c r="Z15" s="468"/>
      <c r="AA15" s="469" t="s">
        <v>476</v>
      </c>
      <c r="AB15" s="311" t="s">
        <v>1165</v>
      </c>
      <c r="AC15" s="356"/>
      <c r="AD15" s="469" t="s">
        <v>476</v>
      </c>
      <c r="AE15" s="63" t="s">
        <v>1447</v>
      </c>
      <c r="AF15" s="356"/>
    </row>
    <row r="16" spans="2:32" s="312" customFormat="1" ht="90" customHeight="1" x14ac:dyDescent="0.25">
      <c r="B16" s="466" t="s">
        <v>494</v>
      </c>
      <c r="C16" s="74"/>
      <c r="D16" s="458" t="s">
        <v>487</v>
      </c>
      <c r="E16" s="199">
        <v>110000000</v>
      </c>
      <c r="F16" s="116" t="s">
        <v>0</v>
      </c>
      <c r="G16" s="116" t="s">
        <v>19</v>
      </c>
      <c r="H16" s="310"/>
      <c r="I16" s="310"/>
      <c r="J16" s="310"/>
      <c r="K16" s="369" t="s">
        <v>495</v>
      </c>
      <c r="L16" s="310"/>
      <c r="M16" s="310"/>
      <c r="N16" s="468"/>
      <c r="O16" s="468"/>
      <c r="P16" s="468"/>
      <c r="Q16" s="468"/>
      <c r="R16" s="310"/>
      <c r="S16" s="310"/>
      <c r="T16" s="310"/>
      <c r="U16" s="369" t="s">
        <v>495</v>
      </c>
      <c r="V16" s="310"/>
      <c r="W16" s="310"/>
      <c r="X16" s="468"/>
      <c r="Y16" s="468"/>
      <c r="Z16" s="468"/>
      <c r="AA16" s="469" t="s">
        <v>204</v>
      </c>
      <c r="AB16" s="313"/>
      <c r="AC16" s="313"/>
      <c r="AD16" s="469" t="s">
        <v>476</v>
      </c>
      <c r="AE16" s="63" t="s">
        <v>1447</v>
      </c>
      <c r="AF16" s="313"/>
    </row>
    <row r="17" spans="5:32" s="312" customFormat="1" x14ac:dyDescent="0.25">
      <c r="E17" s="399"/>
      <c r="O17" s="49">
        <f>3/3</f>
        <v>1</v>
      </c>
      <c r="P17" s="459"/>
      <c r="X17" s="460">
        <v>1</v>
      </c>
      <c r="AA17" s="460"/>
      <c r="AD17" s="398">
        <v>1</v>
      </c>
    </row>
    <row r="18" spans="5:32" s="312" customFormat="1" ht="15.75" thickBot="1" x14ac:dyDescent="0.3">
      <c r="E18" s="461">
        <f>E8+E10</f>
        <v>3179472757</v>
      </c>
      <c r="P18" s="459"/>
    </row>
    <row r="19" spans="5:32" s="312" customFormat="1" ht="45" x14ac:dyDescent="0.25">
      <c r="E19" s="399"/>
      <c r="O19" s="328" t="s">
        <v>116</v>
      </c>
      <c r="P19" s="328" t="s">
        <v>109</v>
      </c>
      <c r="Q19" s="328" t="s">
        <v>110</v>
      </c>
      <c r="X19" s="328" t="s">
        <v>116</v>
      </c>
      <c r="Y19" s="328" t="s">
        <v>109</v>
      </c>
      <c r="Z19" s="328" t="s">
        <v>110</v>
      </c>
      <c r="AA19" s="328" t="s">
        <v>116</v>
      </c>
      <c r="AB19" s="328" t="s">
        <v>109</v>
      </c>
      <c r="AC19" s="328" t="s">
        <v>110</v>
      </c>
      <c r="AD19" s="328" t="s">
        <v>116</v>
      </c>
      <c r="AE19" s="328" t="s">
        <v>109</v>
      </c>
      <c r="AF19" s="328" t="s">
        <v>110</v>
      </c>
    </row>
    <row r="20" spans="5:32" s="312" customFormat="1" x14ac:dyDescent="0.25">
      <c r="E20" s="399"/>
      <c r="O20" s="116">
        <v>3</v>
      </c>
      <c r="P20" s="116">
        <v>3</v>
      </c>
      <c r="Q20" s="116">
        <v>0</v>
      </c>
      <c r="X20" s="116">
        <v>3</v>
      </c>
      <c r="Y20" s="116">
        <v>3</v>
      </c>
      <c r="Z20" s="116">
        <v>0</v>
      </c>
      <c r="AA20" s="116">
        <v>8</v>
      </c>
      <c r="AB20" s="116">
        <v>8</v>
      </c>
      <c r="AC20" s="116">
        <v>0</v>
      </c>
      <c r="AD20" s="116">
        <v>9</v>
      </c>
      <c r="AE20" s="116">
        <v>9</v>
      </c>
      <c r="AF20" s="116">
        <v>0</v>
      </c>
    </row>
    <row r="21" spans="5:32" s="312" customFormat="1" x14ac:dyDescent="0.25">
      <c r="E21" s="461"/>
    </row>
  </sheetData>
  <mergeCells count="30">
    <mergeCell ref="AD4:AF5"/>
    <mergeCell ref="AE8:AE11"/>
    <mergeCell ref="AF8:AF11"/>
    <mergeCell ref="AF13:AF16"/>
    <mergeCell ref="B2:M2"/>
    <mergeCell ref="B4:B6"/>
    <mergeCell ref="C4:C6"/>
    <mergeCell ref="D4:D6"/>
    <mergeCell ref="E4:E6"/>
    <mergeCell ref="F4:F5"/>
    <mergeCell ref="G4:G5"/>
    <mergeCell ref="H4:M5"/>
    <mergeCell ref="N4:N6"/>
    <mergeCell ref="O4:Q5"/>
    <mergeCell ref="B8:B9"/>
    <mergeCell ref="B10:B11"/>
    <mergeCell ref="N14:N16"/>
    <mergeCell ref="O14:O16"/>
    <mergeCell ref="P14:P16"/>
    <mergeCell ref="Q14:Q16"/>
    <mergeCell ref="AA4:AC5"/>
    <mergeCell ref="R4:W5"/>
    <mergeCell ref="X4:Z5"/>
    <mergeCell ref="X14:X16"/>
    <mergeCell ref="Y14:Y16"/>
    <mergeCell ref="Z14:Z16"/>
    <mergeCell ref="AB8:AB11"/>
    <mergeCell ref="AB15:AB16"/>
    <mergeCell ref="AC13:AC16"/>
    <mergeCell ref="AC8:AC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[8]Hoja2!#REF!</xm:f>
          </x14:formula1>
          <xm:sqref>B16 B7:B8 B10 B12:B14 F7:G16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4"/>
  </sheetPr>
  <dimension ref="A2:AH99"/>
  <sheetViews>
    <sheetView topLeftCell="A3" zoomScale="85" zoomScaleNormal="85" workbookViewId="0">
      <pane xSplit="7" ySplit="5" topLeftCell="AC37" activePane="bottomRight" state="frozen"/>
      <selection activeCell="A3" sqref="A3"/>
      <selection pane="topRight" activeCell="H3" sqref="H3"/>
      <selection pane="bottomLeft" activeCell="A8" sqref="A8"/>
      <selection pane="bottomRight" activeCell="AF8" sqref="AF8:AH81"/>
    </sheetView>
  </sheetViews>
  <sheetFormatPr baseColWidth="10" defaultColWidth="11.5703125" defaultRowHeight="15" x14ac:dyDescent="0.25"/>
  <cols>
    <col min="1" max="1" width="2" style="312" customWidth="1"/>
    <col min="2" max="2" width="25.85546875" style="344" customWidth="1"/>
    <col min="3" max="3" width="27" style="344" customWidth="1"/>
    <col min="4" max="4" width="20.5703125" style="344" customWidth="1"/>
    <col min="5" max="5" width="25" style="344" hidden="1" customWidth="1"/>
    <col min="6" max="6" width="27.42578125" style="344" hidden="1" customWidth="1"/>
    <col min="7" max="7" width="27.28515625" style="344" hidden="1" customWidth="1"/>
    <col min="8" max="8" width="20.85546875" style="344" hidden="1" customWidth="1"/>
    <col min="9" max="11" width="27.28515625" style="344" hidden="1" customWidth="1"/>
    <col min="12" max="12" width="25" style="344" hidden="1" customWidth="1"/>
    <col min="13" max="13" width="25.140625" style="344" hidden="1" customWidth="1"/>
    <col min="14" max="15" width="25.5703125" style="344" hidden="1" customWidth="1"/>
    <col min="16" max="16" width="37.85546875" style="485" hidden="1" customWidth="1"/>
    <col min="17" max="17" width="16.28515625" style="312" hidden="1" customWidth="1"/>
    <col min="18" max="18" width="17.5703125" style="312" hidden="1" customWidth="1"/>
    <col min="19" max="19" width="15.5703125" style="312" hidden="1" customWidth="1"/>
    <col min="20" max="20" width="19.85546875" style="312" hidden="1" customWidth="1"/>
    <col min="21" max="22" width="23.5703125" style="312" hidden="1" customWidth="1"/>
    <col min="23" max="23" width="18.28515625" style="312" hidden="1" customWidth="1"/>
    <col min="24" max="24" width="55.28515625" style="312" hidden="1" customWidth="1"/>
    <col min="25" max="25" width="37.5703125" style="312" hidden="1" customWidth="1"/>
    <col min="26" max="26" width="13.7109375" style="312" hidden="1" customWidth="1"/>
    <col min="27" max="27" width="17.85546875" style="312" customWidth="1"/>
    <col min="28" max="28" width="35.7109375" style="312" customWidth="1"/>
    <col min="29" max="29" width="33.42578125" style="312" customWidth="1"/>
    <col min="30" max="30" width="38.7109375" style="312" customWidth="1"/>
    <col min="31" max="31" width="17.85546875" style="312" customWidth="1"/>
    <col min="32" max="32" width="35.7109375" style="312" customWidth="1"/>
    <col min="33" max="33" width="33.42578125" style="312" customWidth="1"/>
    <col min="34" max="34" width="38.7109375" style="312" customWidth="1"/>
    <col min="35" max="257" width="11.5703125" style="312"/>
    <col min="258" max="258" width="1.7109375" style="312" customWidth="1"/>
    <col min="259" max="260" width="28.7109375" style="312" customWidth="1"/>
    <col min="261" max="261" width="22.85546875" style="312" bestFit="1" customWidth="1"/>
    <col min="262" max="263" width="40.140625" style="312" customWidth="1"/>
    <col min="264" max="264" width="27.28515625" style="312" customWidth="1"/>
    <col min="265" max="265" width="20.7109375" style="312" customWidth="1"/>
    <col min="266" max="266" width="22.42578125" style="312" customWidth="1"/>
    <col min="267" max="267" width="21.28515625" style="312" customWidth="1"/>
    <col min="268" max="268" width="16" style="312" bestFit="1" customWidth="1"/>
    <col min="269" max="269" width="49" style="312" customWidth="1"/>
    <col min="270" max="513" width="11.5703125" style="312"/>
    <col min="514" max="514" width="1.7109375" style="312" customWidth="1"/>
    <col min="515" max="516" width="28.7109375" style="312" customWidth="1"/>
    <col min="517" max="517" width="22.85546875" style="312" bestFit="1" customWidth="1"/>
    <col min="518" max="519" width="40.140625" style="312" customWidth="1"/>
    <col min="520" max="520" width="27.28515625" style="312" customWidth="1"/>
    <col min="521" max="521" width="20.7109375" style="312" customWidth="1"/>
    <col min="522" max="522" width="22.42578125" style="312" customWidth="1"/>
    <col min="523" max="523" width="21.28515625" style="312" customWidth="1"/>
    <col min="524" max="524" width="16" style="312" bestFit="1" customWidth="1"/>
    <col min="525" max="525" width="49" style="312" customWidth="1"/>
    <col min="526" max="769" width="11.5703125" style="312"/>
    <col min="770" max="770" width="1.7109375" style="312" customWidth="1"/>
    <col min="771" max="772" width="28.7109375" style="312" customWidth="1"/>
    <col min="773" max="773" width="22.85546875" style="312" bestFit="1" customWidth="1"/>
    <col min="774" max="775" width="40.140625" style="312" customWidth="1"/>
    <col min="776" max="776" width="27.28515625" style="312" customWidth="1"/>
    <col min="777" max="777" width="20.7109375" style="312" customWidth="1"/>
    <col min="778" max="778" width="22.42578125" style="312" customWidth="1"/>
    <col min="779" max="779" width="21.28515625" style="312" customWidth="1"/>
    <col min="780" max="780" width="16" style="312" bestFit="1" customWidth="1"/>
    <col min="781" max="781" width="49" style="312" customWidth="1"/>
    <col min="782" max="1025" width="11.5703125" style="312"/>
    <col min="1026" max="1026" width="1.7109375" style="312" customWidth="1"/>
    <col min="1027" max="1028" width="28.7109375" style="312" customWidth="1"/>
    <col min="1029" max="1029" width="22.85546875" style="312" bestFit="1" customWidth="1"/>
    <col min="1030" max="1031" width="40.140625" style="312" customWidth="1"/>
    <col min="1032" max="1032" width="27.28515625" style="312" customWidth="1"/>
    <col min="1033" max="1033" width="20.7109375" style="312" customWidth="1"/>
    <col min="1034" max="1034" width="22.42578125" style="312" customWidth="1"/>
    <col min="1035" max="1035" width="21.28515625" style="312" customWidth="1"/>
    <col min="1036" max="1036" width="16" style="312" bestFit="1" customWidth="1"/>
    <col min="1037" max="1037" width="49" style="312" customWidth="1"/>
    <col min="1038" max="1281" width="11.5703125" style="312"/>
    <col min="1282" max="1282" width="1.7109375" style="312" customWidth="1"/>
    <col min="1283" max="1284" width="28.7109375" style="312" customWidth="1"/>
    <col min="1285" max="1285" width="22.85546875" style="312" bestFit="1" customWidth="1"/>
    <col min="1286" max="1287" width="40.140625" style="312" customWidth="1"/>
    <col min="1288" max="1288" width="27.28515625" style="312" customWidth="1"/>
    <col min="1289" max="1289" width="20.7109375" style="312" customWidth="1"/>
    <col min="1290" max="1290" width="22.42578125" style="312" customWidth="1"/>
    <col min="1291" max="1291" width="21.28515625" style="312" customWidth="1"/>
    <col min="1292" max="1292" width="16" style="312" bestFit="1" customWidth="1"/>
    <col min="1293" max="1293" width="49" style="312" customWidth="1"/>
    <col min="1294" max="1537" width="11.5703125" style="312"/>
    <col min="1538" max="1538" width="1.7109375" style="312" customWidth="1"/>
    <col min="1539" max="1540" width="28.7109375" style="312" customWidth="1"/>
    <col min="1541" max="1541" width="22.85546875" style="312" bestFit="1" customWidth="1"/>
    <col min="1542" max="1543" width="40.140625" style="312" customWidth="1"/>
    <col min="1544" max="1544" width="27.28515625" style="312" customWidth="1"/>
    <col min="1545" max="1545" width="20.7109375" style="312" customWidth="1"/>
    <col min="1546" max="1546" width="22.42578125" style="312" customWidth="1"/>
    <col min="1547" max="1547" width="21.28515625" style="312" customWidth="1"/>
    <col min="1548" max="1548" width="16" style="312" bestFit="1" customWidth="1"/>
    <col min="1549" max="1549" width="49" style="312" customWidth="1"/>
    <col min="1550" max="1793" width="11.5703125" style="312"/>
    <col min="1794" max="1794" width="1.7109375" style="312" customWidth="1"/>
    <col min="1795" max="1796" width="28.7109375" style="312" customWidth="1"/>
    <col min="1797" max="1797" width="22.85546875" style="312" bestFit="1" customWidth="1"/>
    <col min="1798" max="1799" width="40.140625" style="312" customWidth="1"/>
    <col min="1800" max="1800" width="27.28515625" style="312" customWidth="1"/>
    <col min="1801" max="1801" width="20.7109375" style="312" customWidth="1"/>
    <col min="1802" max="1802" width="22.42578125" style="312" customWidth="1"/>
    <col min="1803" max="1803" width="21.28515625" style="312" customWidth="1"/>
    <col min="1804" max="1804" width="16" style="312" bestFit="1" customWidth="1"/>
    <col min="1805" max="1805" width="49" style="312" customWidth="1"/>
    <col min="1806" max="2049" width="11.5703125" style="312"/>
    <col min="2050" max="2050" width="1.7109375" style="312" customWidth="1"/>
    <col min="2051" max="2052" width="28.7109375" style="312" customWidth="1"/>
    <col min="2053" max="2053" width="22.85546875" style="312" bestFit="1" customWidth="1"/>
    <col min="2054" max="2055" width="40.140625" style="312" customWidth="1"/>
    <col min="2056" max="2056" width="27.28515625" style="312" customWidth="1"/>
    <col min="2057" max="2057" width="20.7109375" style="312" customWidth="1"/>
    <col min="2058" max="2058" width="22.42578125" style="312" customWidth="1"/>
    <col min="2059" max="2059" width="21.28515625" style="312" customWidth="1"/>
    <col min="2060" max="2060" width="16" style="312" bestFit="1" customWidth="1"/>
    <col min="2061" max="2061" width="49" style="312" customWidth="1"/>
    <col min="2062" max="2305" width="11.5703125" style="312"/>
    <col min="2306" max="2306" width="1.7109375" style="312" customWidth="1"/>
    <col min="2307" max="2308" width="28.7109375" style="312" customWidth="1"/>
    <col min="2309" max="2309" width="22.85546875" style="312" bestFit="1" customWidth="1"/>
    <col min="2310" max="2311" width="40.140625" style="312" customWidth="1"/>
    <col min="2312" max="2312" width="27.28515625" style="312" customWidth="1"/>
    <col min="2313" max="2313" width="20.7109375" style="312" customWidth="1"/>
    <col min="2314" max="2314" width="22.42578125" style="312" customWidth="1"/>
    <col min="2315" max="2315" width="21.28515625" style="312" customWidth="1"/>
    <col min="2316" max="2316" width="16" style="312" bestFit="1" customWidth="1"/>
    <col min="2317" max="2317" width="49" style="312" customWidth="1"/>
    <col min="2318" max="2561" width="11.5703125" style="312"/>
    <col min="2562" max="2562" width="1.7109375" style="312" customWidth="1"/>
    <col min="2563" max="2564" width="28.7109375" style="312" customWidth="1"/>
    <col min="2565" max="2565" width="22.85546875" style="312" bestFit="1" customWidth="1"/>
    <col min="2566" max="2567" width="40.140625" style="312" customWidth="1"/>
    <col min="2568" max="2568" width="27.28515625" style="312" customWidth="1"/>
    <col min="2569" max="2569" width="20.7109375" style="312" customWidth="1"/>
    <col min="2570" max="2570" width="22.42578125" style="312" customWidth="1"/>
    <col min="2571" max="2571" width="21.28515625" style="312" customWidth="1"/>
    <col min="2572" max="2572" width="16" style="312" bestFit="1" customWidth="1"/>
    <col min="2573" max="2573" width="49" style="312" customWidth="1"/>
    <col min="2574" max="2817" width="11.5703125" style="312"/>
    <col min="2818" max="2818" width="1.7109375" style="312" customWidth="1"/>
    <col min="2819" max="2820" width="28.7109375" style="312" customWidth="1"/>
    <col min="2821" max="2821" width="22.85546875" style="312" bestFit="1" customWidth="1"/>
    <col min="2822" max="2823" width="40.140625" style="312" customWidth="1"/>
    <col min="2824" max="2824" width="27.28515625" style="312" customWidth="1"/>
    <col min="2825" max="2825" width="20.7109375" style="312" customWidth="1"/>
    <col min="2826" max="2826" width="22.42578125" style="312" customWidth="1"/>
    <col min="2827" max="2827" width="21.28515625" style="312" customWidth="1"/>
    <col min="2828" max="2828" width="16" style="312" bestFit="1" customWidth="1"/>
    <col min="2829" max="2829" width="49" style="312" customWidth="1"/>
    <col min="2830" max="3073" width="11.5703125" style="312"/>
    <col min="3074" max="3074" width="1.7109375" style="312" customWidth="1"/>
    <col min="3075" max="3076" width="28.7109375" style="312" customWidth="1"/>
    <col min="3077" max="3077" width="22.85546875" style="312" bestFit="1" customWidth="1"/>
    <col min="3078" max="3079" width="40.140625" style="312" customWidth="1"/>
    <col min="3080" max="3080" width="27.28515625" style="312" customWidth="1"/>
    <col min="3081" max="3081" width="20.7109375" style="312" customWidth="1"/>
    <col min="3082" max="3082" width="22.42578125" style="312" customWidth="1"/>
    <col min="3083" max="3083" width="21.28515625" style="312" customWidth="1"/>
    <col min="3084" max="3084" width="16" style="312" bestFit="1" customWidth="1"/>
    <col min="3085" max="3085" width="49" style="312" customWidth="1"/>
    <col min="3086" max="3329" width="11.5703125" style="312"/>
    <col min="3330" max="3330" width="1.7109375" style="312" customWidth="1"/>
    <col min="3331" max="3332" width="28.7109375" style="312" customWidth="1"/>
    <col min="3333" max="3333" width="22.85546875" style="312" bestFit="1" customWidth="1"/>
    <col min="3334" max="3335" width="40.140625" style="312" customWidth="1"/>
    <col min="3336" max="3336" width="27.28515625" style="312" customWidth="1"/>
    <col min="3337" max="3337" width="20.7109375" style="312" customWidth="1"/>
    <col min="3338" max="3338" width="22.42578125" style="312" customWidth="1"/>
    <col min="3339" max="3339" width="21.28515625" style="312" customWidth="1"/>
    <col min="3340" max="3340" width="16" style="312" bestFit="1" customWidth="1"/>
    <col min="3341" max="3341" width="49" style="312" customWidth="1"/>
    <col min="3342" max="3585" width="11.5703125" style="312"/>
    <col min="3586" max="3586" width="1.7109375" style="312" customWidth="1"/>
    <col min="3587" max="3588" width="28.7109375" style="312" customWidth="1"/>
    <col min="3589" max="3589" width="22.85546875" style="312" bestFit="1" customWidth="1"/>
    <col min="3590" max="3591" width="40.140625" style="312" customWidth="1"/>
    <col min="3592" max="3592" width="27.28515625" style="312" customWidth="1"/>
    <col min="3593" max="3593" width="20.7109375" style="312" customWidth="1"/>
    <col min="3594" max="3594" width="22.42578125" style="312" customWidth="1"/>
    <col min="3595" max="3595" width="21.28515625" style="312" customWidth="1"/>
    <col min="3596" max="3596" width="16" style="312" bestFit="1" customWidth="1"/>
    <col min="3597" max="3597" width="49" style="312" customWidth="1"/>
    <col min="3598" max="3841" width="11.5703125" style="312"/>
    <col min="3842" max="3842" width="1.7109375" style="312" customWidth="1"/>
    <col min="3843" max="3844" width="28.7109375" style="312" customWidth="1"/>
    <col min="3845" max="3845" width="22.85546875" style="312" bestFit="1" customWidth="1"/>
    <col min="3846" max="3847" width="40.140625" style="312" customWidth="1"/>
    <col min="3848" max="3848" width="27.28515625" style="312" customWidth="1"/>
    <col min="3849" max="3849" width="20.7109375" style="312" customWidth="1"/>
    <col min="3850" max="3850" width="22.42578125" style="312" customWidth="1"/>
    <col min="3851" max="3851" width="21.28515625" style="312" customWidth="1"/>
    <col min="3852" max="3852" width="16" style="312" bestFit="1" customWidth="1"/>
    <col min="3853" max="3853" width="49" style="312" customWidth="1"/>
    <col min="3854" max="4097" width="11.5703125" style="312"/>
    <col min="4098" max="4098" width="1.7109375" style="312" customWidth="1"/>
    <col min="4099" max="4100" width="28.7109375" style="312" customWidth="1"/>
    <col min="4101" max="4101" width="22.85546875" style="312" bestFit="1" customWidth="1"/>
    <col min="4102" max="4103" width="40.140625" style="312" customWidth="1"/>
    <col min="4104" max="4104" width="27.28515625" style="312" customWidth="1"/>
    <col min="4105" max="4105" width="20.7109375" style="312" customWidth="1"/>
    <col min="4106" max="4106" width="22.42578125" style="312" customWidth="1"/>
    <col min="4107" max="4107" width="21.28515625" style="312" customWidth="1"/>
    <col min="4108" max="4108" width="16" style="312" bestFit="1" customWidth="1"/>
    <col min="4109" max="4109" width="49" style="312" customWidth="1"/>
    <col min="4110" max="4353" width="11.5703125" style="312"/>
    <col min="4354" max="4354" width="1.7109375" style="312" customWidth="1"/>
    <col min="4355" max="4356" width="28.7109375" style="312" customWidth="1"/>
    <col min="4357" max="4357" width="22.85546875" style="312" bestFit="1" customWidth="1"/>
    <col min="4358" max="4359" width="40.140625" style="312" customWidth="1"/>
    <col min="4360" max="4360" width="27.28515625" style="312" customWidth="1"/>
    <col min="4361" max="4361" width="20.7109375" style="312" customWidth="1"/>
    <col min="4362" max="4362" width="22.42578125" style="312" customWidth="1"/>
    <col min="4363" max="4363" width="21.28515625" style="312" customWidth="1"/>
    <col min="4364" max="4364" width="16" style="312" bestFit="1" customWidth="1"/>
    <col min="4365" max="4365" width="49" style="312" customWidth="1"/>
    <col min="4366" max="4609" width="11.5703125" style="312"/>
    <col min="4610" max="4610" width="1.7109375" style="312" customWidth="1"/>
    <col min="4611" max="4612" width="28.7109375" style="312" customWidth="1"/>
    <col min="4613" max="4613" width="22.85546875" style="312" bestFit="1" customWidth="1"/>
    <col min="4614" max="4615" width="40.140625" style="312" customWidth="1"/>
    <col min="4616" max="4616" width="27.28515625" style="312" customWidth="1"/>
    <col min="4617" max="4617" width="20.7109375" style="312" customWidth="1"/>
    <col min="4618" max="4618" width="22.42578125" style="312" customWidth="1"/>
    <col min="4619" max="4619" width="21.28515625" style="312" customWidth="1"/>
    <col min="4620" max="4620" width="16" style="312" bestFit="1" customWidth="1"/>
    <col min="4621" max="4621" width="49" style="312" customWidth="1"/>
    <col min="4622" max="4865" width="11.5703125" style="312"/>
    <col min="4866" max="4866" width="1.7109375" style="312" customWidth="1"/>
    <col min="4867" max="4868" width="28.7109375" style="312" customWidth="1"/>
    <col min="4869" max="4869" width="22.85546875" style="312" bestFit="1" customWidth="1"/>
    <col min="4870" max="4871" width="40.140625" style="312" customWidth="1"/>
    <col min="4872" max="4872" width="27.28515625" style="312" customWidth="1"/>
    <col min="4873" max="4873" width="20.7109375" style="312" customWidth="1"/>
    <col min="4874" max="4874" width="22.42578125" style="312" customWidth="1"/>
    <col min="4875" max="4875" width="21.28515625" style="312" customWidth="1"/>
    <col min="4876" max="4876" width="16" style="312" bestFit="1" customWidth="1"/>
    <col min="4877" max="4877" width="49" style="312" customWidth="1"/>
    <col min="4878" max="5121" width="11.5703125" style="312"/>
    <col min="5122" max="5122" width="1.7109375" style="312" customWidth="1"/>
    <col min="5123" max="5124" width="28.7109375" style="312" customWidth="1"/>
    <col min="5125" max="5125" width="22.85546875" style="312" bestFit="1" customWidth="1"/>
    <col min="5126" max="5127" width="40.140625" style="312" customWidth="1"/>
    <col min="5128" max="5128" width="27.28515625" style="312" customWidth="1"/>
    <col min="5129" max="5129" width="20.7109375" style="312" customWidth="1"/>
    <col min="5130" max="5130" width="22.42578125" style="312" customWidth="1"/>
    <col min="5131" max="5131" width="21.28515625" style="312" customWidth="1"/>
    <col min="5132" max="5132" width="16" style="312" bestFit="1" customWidth="1"/>
    <col min="5133" max="5133" width="49" style="312" customWidth="1"/>
    <col min="5134" max="5377" width="11.5703125" style="312"/>
    <col min="5378" max="5378" width="1.7109375" style="312" customWidth="1"/>
    <col min="5379" max="5380" width="28.7109375" style="312" customWidth="1"/>
    <col min="5381" max="5381" width="22.85546875" style="312" bestFit="1" customWidth="1"/>
    <col min="5382" max="5383" width="40.140625" style="312" customWidth="1"/>
    <col min="5384" max="5384" width="27.28515625" style="312" customWidth="1"/>
    <col min="5385" max="5385" width="20.7109375" style="312" customWidth="1"/>
    <col min="5386" max="5386" width="22.42578125" style="312" customWidth="1"/>
    <col min="5387" max="5387" width="21.28515625" style="312" customWidth="1"/>
    <col min="5388" max="5388" width="16" style="312" bestFit="1" customWidth="1"/>
    <col min="5389" max="5389" width="49" style="312" customWidth="1"/>
    <col min="5390" max="5633" width="11.5703125" style="312"/>
    <col min="5634" max="5634" width="1.7109375" style="312" customWidth="1"/>
    <col min="5635" max="5636" width="28.7109375" style="312" customWidth="1"/>
    <col min="5637" max="5637" width="22.85546875" style="312" bestFit="1" customWidth="1"/>
    <col min="5638" max="5639" width="40.140625" style="312" customWidth="1"/>
    <col min="5640" max="5640" width="27.28515625" style="312" customWidth="1"/>
    <col min="5641" max="5641" width="20.7109375" style="312" customWidth="1"/>
    <col min="5642" max="5642" width="22.42578125" style="312" customWidth="1"/>
    <col min="5643" max="5643" width="21.28515625" style="312" customWidth="1"/>
    <col min="5644" max="5644" width="16" style="312" bestFit="1" customWidth="1"/>
    <col min="5645" max="5645" width="49" style="312" customWidth="1"/>
    <col min="5646" max="5889" width="11.5703125" style="312"/>
    <col min="5890" max="5890" width="1.7109375" style="312" customWidth="1"/>
    <col min="5891" max="5892" width="28.7109375" style="312" customWidth="1"/>
    <col min="5893" max="5893" width="22.85546875" style="312" bestFit="1" customWidth="1"/>
    <col min="5894" max="5895" width="40.140625" style="312" customWidth="1"/>
    <col min="5896" max="5896" width="27.28515625" style="312" customWidth="1"/>
    <col min="5897" max="5897" width="20.7109375" style="312" customWidth="1"/>
    <col min="5898" max="5898" width="22.42578125" style="312" customWidth="1"/>
    <col min="5899" max="5899" width="21.28515625" style="312" customWidth="1"/>
    <col min="5900" max="5900" width="16" style="312" bestFit="1" customWidth="1"/>
    <col min="5901" max="5901" width="49" style="312" customWidth="1"/>
    <col min="5902" max="6145" width="11.5703125" style="312"/>
    <col min="6146" max="6146" width="1.7109375" style="312" customWidth="1"/>
    <col min="6147" max="6148" width="28.7109375" style="312" customWidth="1"/>
    <col min="6149" max="6149" width="22.85546875" style="312" bestFit="1" customWidth="1"/>
    <col min="6150" max="6151" width="40.140625" style="312" customWidth="1"/>
    <col min="6152" max="6152" width="27.28515625" style="312" customWidth="1"/>
    <col min="6153" max="6153" width="20.7109375" style="312" customWidth="1"/>
    <col min="6154" max="6154" width="22.42578125" style="312" customWidth="1"/>
    <col min="6155" max="6155" width="21.28515625" style="312" customWidth="1"/>
    <col min="6156" max="6156" width="16" style="312" bestFit="1" customWidth="1"/>
    <col min="6157" max="6157" width="49" style="312" customWidth="1"/>
    <col min="6158" max="6401" width="11.5703125" style="312"/>
    <col min="6402" max="6402" width="1.7109375" style="312" customWidth="1"/>
    <col min="6403" max="6404" width="28.7109375" style="312" customWidth="1"/>
    <col min="6405" max="6405" width="22.85546875" style="312" bestFit="1" customWidth="1"/>
    <col min="6406" max="6407" width="40.140625" style="312" customWidth="1"/>
    <col min="6408" max="6408" width="27.28515625" style="312" customWidth="1"/>
    <col min="6409" max="6409" width="20.7109375" style="312" customWidth="1"/>
    <col min="6410" max="6410" width="22.42578125" style="312" customWidth="1"/>
    <col min="6411" max="6411" width="21.28515625" style="312" customWidth="1"/>
    <col min="6412" max="6412" width="16" style="312" bestFit="1" customWidth="1"/>
    <col min="6413" max="6413" width="49" style="312" customWidth="1"/>
    <col min="6414" max="6657" width="11.5703125" style="312"/>
    <col min="6658" max="6658" width="1.7109375" style="312" customWidth="1"/>
    <col min="6659" max="6660" width="28.7109375" style="312" customWidth="1"/>
    <col min="6661" max="6661" width="22.85546875" style="312" bestFit="1" customWidth="1"/>
    <col min="6662" max="6663" width="40.140625" style="312" customWidth="1"/>
    <col min="6664" max="6664" width="27.28515625" style="312" customWidth="1"/>
    <col min="6665" max="6665" width="20.7109375" style="312" customWidth="1"/>
    <col min="6666" max="6666" width="22.42578125" style="312" customWidth="1"/>
    <col min="6667" max="6667" width="21.28515625" style="312" customWidth="1"/>
    <col min="6668" max="6668" width="16" style="312" bestFit="1" customWidth="1"/>
    <col min="6669" max="6669" width="49" style="312" customWidth="1"/>
    <col min="6670" max="6913" width="11.5703125" style="312"/>
    <col min="6914" max="6914" width="1.7109375" style="312" customWidth="1"/>
    <col min="6915" max="6916" width="28.7109375" style="312" customWidth="1"/>
    <col min="6917" max="6917" width="22.85546875" style="312" bestFit="1" customWidth="1"/>
    <col min="6918" max="6919" width="40.140625" style="312" customWidth="1"/>
    <col min="6920" max="6920" width="27.28515625" style="312" customWidth="1"/>
    <col min="6921" max="6921" width="20.7109375" style="312" customWidth="1"/>
    <col min="6922" max="6922" width="22.42578125" style="312" customWidth="1"/>
    <col min="6923" max="6923" width="21.28515625" style="312" customWidth="1"/>
    <col min="6924" max="6924" width="16" style="312" bestFit="1" customWidth="1"/>
    <col min="6925" max="6925" width="49" style="312" customWidth="1"/>
    <col min="6926" max="7169" width="11.5703125" style="312"/>
    <col min="7170" max="7170" width="1.7109375" style="312" customWidth="1"/>
    <col min="7171" max="7172" width="28.7109375" style="312" customWidth="1"/>
    <col min="7173" max="7173" width="22.85546875" style="312" bestFit="1" customWidth="1"/>
    <col min="7174" max="7175" width="40.140625" style="312" customWidth="1"/>
    <col min="7176" max="7176" width="27.28515625" style="312" customWidth="1"/>
    <col min="7177" max="7177" width="20.7109375" style="312" customWidth="1"/>
    <col min="7178" max="7178" width="22.42578125" style="312" customWidth="1"/>
    <col min="7179" max="7179" width="21.28515625" style="312" customWidth="1"/>
    <col min="7180" max="7180" width="16" style="312" bestFit="1" customWidth="1"/>
    <col min="7181" max="7181" width="49" style="312" customWidth="1"/>
    <col min="7182" max="7425" width="11.5703125" style="312"/>
    <col min="7426" max="7426" width="1.7109375" style="312" customWidth="1"/>
    <col min="7427" max="7428" width="28.7109375" style="312" customWidth="1"/>
    <col min="7429" max="7429" width="22.85546875" style="312" bestFit="1" customWidth="1"/>
    <col min="7430" max="7431" width="40.140625" style="312" customWidth="1"/>
    <col min="7432" max="7432" width="27.28515625" style="312" customWidth="1"/>
    <col min="7433" max="7433" width="20.7109375" style="312" customWidth="1"/>
    <col min="7434" max="7434" width="22.42578125" style="312" customWidth="1"/>
    <col min="7435" max="7435" width="21.28515625" style="312" customWidth="1"/>
    <col min="7436" max="7436" width="16" style="312" bestFit="1" customWidth="1"/>
    <col min="7437" max="7437" width="49" style="312" customWidth="1"/>
    <col min="7438" max="7681" width="11.5703125" style="312"/>
    <col min="7682" max="7682" width="1.7109375" style="312" customWidth="1"/>
    <col min="7683" max="7684" width="28.7109375" style="312" customWidth="1"/>
    <col min="7685" max="7685" width="22.85546875" style="312" bestFit="1" customWidth="1"/>
    <col min="7686" max="7687" width="40.140625" style="312" customWidth="1"/>
    <col min="7688" max="7688" width="27.28515625" style="312" customWidth="1"/>
    <col min="7689" max="7689" width="20.7109375" style="312" customWidth="1"/>
    <col min="7690" max="7690" width="22.42578125" style="312" customWidth="1"/>
    <col min="7691" max="7691" width="21.28515625" style="312" customWidth="1"/>
    <col min="7692" max="7692" width="16" style="312" bestFit="1" customWidth="1"/>
    <col min="7693" max="7693" width="49" style="312" customWidth="1"/>
    <col min="7694" max="7937" width="11.5703125" style="312"/>
    <col min="7938" max="7938" width="1.7109375" style="312" customWidth="1"/>
    <col min="7939" max="7940" width="28.7109375" style="312" customWidth="1"/>
    <col min="7941" max="7941" width="22.85546875" style="312" bestFit="1" customWidth="1"/>
    <col min="7942" max="7943" width="40.140625" style="312" customWidth="1"/>
    <col min="7944" max="7944" width="27.28515625" style="312" customWidth="1"/>
    <col min="7945" max="7945" width="20.7109375" style="312" customWidth="1"/>
    <col min="7946" max="7946" width="22.42578125" style="312" customWidth="1"/>
    <col min="7947" max="7947" width="21.28515625" style="312" customWidth="1"/>
    <col min="7948" max="7948" width="16" style="312" bestFit="1" customWidth="1"/>
    <col min="7949" max="7949" width="49" style="312" customWidth="1"/>
    <col min="7950" max="8193" width="11.5703125" style="312"/>
    <col min="8194" max="8194" width="1.7109375" style="312" customWidth="1"/>
    <col min="8195" max="8196" width="28.7109375" style="312" customWidth="1"/>
    <col min="8197" max="8197" width="22.85546875" style="312" bestFit="1" customWidth="1"/>
    <col min="8198" max="8199" width="40.140625" style="312" customWidth="1"/>
    <col min="8200" max="8200" width="27.28515625" style="312" customWidth="1"/>
    <col min="8201" max="8201" width="20.7109375" style="312" customWidth="1"/>
    <col min="8202" max="8202" width="22.42578125" style="312" customWidth="1"/>
    <col min="8203" max="8203" width="21.28515625" style="312" customWidth="1"/>
    <col min="8204" max="8204" width="16" style="312" bestFit="1" customWidth="1"/>
    <col min="8205" max="8205" width="49" style="312" customWidth="1"/>
    <col min="8206" max="8449" width="11.5703125" style="312"/>
    <col min="8450" max="8450" width="1.7109375" style="312" customWidth="1"/>
    <col min="8451" max="8452" width="28.7109375" style="312" customWidth="1"/>
    <col min="8453" max="8453" width="22.85546875" style="312" bestFit="1" customWidth="1"/>
    <col min="8454" max="8455" width="40.140625" style="312" customWidth="1"/>
    <col min="8456" max="8456" width="27.28515625" style="312" customWidth="1"/>
    <col min="8457" max="8457" width="20.7109375" style="312" customWidth="1"/>
    <col min="8458" max="8458" width="22.42578125" style="312" customWidth="1"/>
    <col min="8459" max="8459" width="21.28515625" style="312" customWidth="1"/>
    <col min="8460" max="8460" width="16" style="312" bestFit="1" customWidth="1"/>
    <col min="8461" max="8461" width="49" style="312" customWidth="1"/>
    <col min="8462" max="8705" width="11.5703125" style="312"/>
    <col min="8706" max="8706" width="1.7109375" style="312" customWidth="1"/>
    <col min="8707" max="8708" width="28.7109375" style="312" customWidth="1"/>
    <col min="8709" max="8709" width="22.85546875" style="312" bestFit="1" customWidth="1"/>
    <col min="8710" max="8711" width="40.140625" style="312" customWidth="1"/>
    <col min="8712" max="8712" width="27.28515625" style="312" customWidth="1"/>
    <col min="8713" max="8713" width="20.7109375" style="312" customWidth="1"/>
    <col min="8714" max="8714" width="22.42578125" style="312" customWidth="1"/>
    <col min="8715" max="8715" width="21.28515625" style="312" customWidth="1"/>
    <col min="8716" max="8716" width="16" style="312" bestFit="1" customWidth="1"/>
    <col min="8717" max="8717" width="49" style="312" customWidth="1"/>
    <col min="8718" max="8961" width="11.5703125" style="312"/>
    <col min="8962" max="8962" width="1.7109375" style="312" customWidth="1"/>
    <col min="8963" max="8964" width="28.7109375" style="312" customWidth="1"/>
    <col min="8965" max="8965" width="22.85546875" style="312" bestFit="1" customWidth="1"/>
    <col min="8966" max="8967" width="40.140625" style="312" customWidth="1"/>
    <col min="8968" max="8968" width="27.28515625" style="312" customWidth="1"/>
    <col min="8969" max="8969" width="20.7109375" style="312" customWidth="1"/>
    <col min="8970" max="8970" width="22.42578125" style="312" customWidth="1"/>
    <col min="8971" max="8971" width="21.28515625" style="312" customWidth="1"/>
    <col min="8972" max="8972" width="16" style="312" bestFit="1" customWidth="1"/>
    <col min="8973" max="8973" width="49" style="312" customWidth="1"/>
    <col min="8974" max="9217" width="11.5703125" style="312"/>
    <col min="9218" max="9218" width="1.7109375" style="312" customWidth="1"/>
    <col min="9219" max="9220" width="28.7109375" style="312" customWidth="1"/>
    <col min="9221" max="9221" width="22.85546875" style="312" bestFit="1" customWidth="1"/>
    <col min="9222" max="9223" width="40.140625" style="312" customWidth="1"/>
    <col min="9224" max="9224" width="27.28515625" style="312" customWidth="1"/>
    <col min="9225" max="9225" width="20.7109375" style="312" customWidth="1"/>
    <col min="9226" max="9226" width="22.42578125" style="312" customWidth="1"/>
    <col min="9227" max="9227" width="21.28515625" style="312" customWidth="1"/>
    <col min="9228" max="9228" width="16" style="312" bestFit="1" customWidth="1"/>
    <col min="9229" max="9229" width="49" style="312" customWidth="1"/>
    <col min="9230" max="9473" width="11.5703125" style="312"/>
    <col min="9474" max="9474" width="1.7109375" style="312" customWidth="1"/>
    <col min="9475" max="9476" width="28.7109375" style="312" customWidth="1"/>
    <col min="9477" max="9477" width="22.85546875" style="312" bestFit="1" customWidth="1"/>
    <col min="9478" max="9479" width="40.140625" style="312" customWidth="1"/>
    <col min="9480" max="9480" width="27.28515625" style="312" customWidth="1"/>
    <col min="9481" max="9481" width="20.7109375" style="312" customWidth="1"/>
    <col min="9482" max="9482" width="22.42578125" style="312" customWidth="1"/>
    <col min="9483" max="9483" width="21.28515625" style="312" customWidth="1"/>
    <col min="9484" max="9484" width="16" style="312" bestFit="1" customWidth="1"/>
    <col min="9485" max="9485" width="49" style="312" customWidth="1"/>
    <col min="9486" max="9729" width="11.5703125" style="312"/>
    <col min="9730" max="9730" width="1.7109375" style="312" customWidth="1"/>
    <col min="9731" max="9732" width="28.7109375" style="312" customWidth="1"/>
    <col min="9733" max="9733" width="22.85546875" style="312" bestFit="1" customWidth="1"/>
    <col min="9734" max="9735" width="40.140625" style="312" customWidth="1"/>
    <col min="9736" max="9736" width="27.28515625" style="312" customWidth="1"/>
    <col min="9737" max="9737" width="20.7109375" style="312" customWidth="1"/>
    <col min="9738" max="9738" width="22.42578125" style="312" customWidth="1"/>
    <col min="9739" max="9739" width="21.28515625" style="312" customWidth="1"/>
    <col min="9740" max="9740" width="16" style="312" bestFit="1" customWidth="1"/>
    <col min="9741" max="9741" width="49" style="312" customWidth="1"/>
    <col min="9742" max="9985" width="11.5703125" style="312"/>
    <col min="9986" max="9986" width="1.7109375" style="312" customWidth="1"/>
    <col min="9987" max="9988" width="28.7109375" style="312" customWidth="1"/>
    <col min="9989" max="9989" width="22.85546875" style="312" bestFit="1" customWidth="1"/>
    <col min="9990" max="9991" width="40.140625" style="312" customWidth="1"/>
    <col min="9992" max="9992" width="27.28515625" style="312" customWidth="1"/>
    <col min="9993" max="9993" width="20.7109375" style="312" customWidth="1"/>
    <col min="9994" max="9994" width="22.42578125" style="312" customWidth="1"/>
    <col min="9995" max="9995" width="21.28515625" style="312" customWidth="1"/>
    <col min="9996" max="9996" width="16" style="312" bestFit="1" customWidth="1"/>
    <col min="9997" max="9997" width="49" style="312" customWidth="1"/>
    <col min="9998" max="10241" width="11.5703125" style="312"/>
    <col min="10242" max="10242" width="1.7109375" style="312" customWidth="1"/>
    <col min="10243" max="10244" width="28.7109375" style="312" customWidth="1"/>
    <col min="10245" max="10245" width="22.85546875" style="312" bestFit="1" customWidth="1"/>
    <col min="10246" max="10247" width="40.140625" style="312" customWidth="1"/>
    <col min="10248" max="10248" width="27.28515625" style="312" customWidth="1"/>
    <col min="10249" max="10249" width="20.7109375" style="312" customWidth="1"/>
    <col min="10250" max="10250" width="22.42578125" style="312" customWidth="1"/>
    <col min="10251" max="10251" width="21.28515625" style="312" customWidth="1"/>
    <col min="10252" max="10252" width="16" style="312" bestFit="1" customWidth="1"/>
    <col min="10253" max="10253" width="49" style="312" customWidth="1"/>
    <col min="10254" max="10497" width="11.5703125" style="312"/>
    <col min="10498" max="10498" width="1.7109375" style="312" customWidth="1"/>
    <col min="10499" max="10500" width="28.7109375" style="312" customWidth="1"/>
    <col min="10501" max="10501" width="22.85546875" style="312" bestFit="1" customWidth="1"/>
    <col min="10502" max="10503" width="40.140625" style="312" customWidth="1"/>
    <col min="10504" max="10504" width="27.28515625" style="312" customWidth="1"/>
    <col min="10505" max="10505" width="20.7109375" style="312" customWidth="1"/>
    <col min="10506" max="10506" width="22.42578125" style="312" customWidth="1"/>
    <col min="10507" max="10507" width="21.28515625" style="312" customWidth="1"/>
    <col min="10508" max="10508" width="16" style="312" bestFit="1" customWidth="1"/>
    <col min="10509" max="10509" width="49" style="312" customWidth="1"/>
    <col min="10510" max="10753" width="11.5703125" style="312"/>
    <col min="10754" max="10754" width="1.7109375" style="312" customWidth="1"/>
    <col min="10755" max="10756" width="28.7109375" style="312" customWidth="1"/>
    <col min="10757" max="10757" width="22.85546875" style="312" bestFit="1" customWidth="1"/>
    <col min="10758" max="10759" width="40.140625" style="312" customWidth="1"/>
    <col min="10760" max="10760" width="27.28515625" style="312" customWidth="1"/>
    <col min="10761" max="10761" width="20.7109375" style="312" customWidth="1"/>
    <col min="10762" max="10762" width="22.42578125" style="312" customWidth="1"/>
    <col min="10763" max="10763" width="21.28515625" style="312" customWidth="1"/>
    <col min="10764" max="10764" width="16" style="312" bestFit="1" customWidth="1"/>
    <col min="10765" max="10765" width="49" style="312" customWidth="1"/>
    <col min="10766" max="11009" width="11.5703125" style="312"/>
    <col min="11010" max="11010" width="1.7109375" style="312" customWidth="1"/>
    <col min="11011" max="11012" width="28.7109375" style="312" customWidth="1"/>
    <col min="11013" max="11013" width="22.85546875" style="312" bestFit="1" customWidth="1"/>
    <col min="11014" max="11015" width="40.140625" style="312" customWidth="1"/>
    <col min="11016" max="11016" width="27.28515625" style="312" customWidth="1"/>
    <col min="11017" max="11017" width="20.7109375" style="312" customWidth="1"/>
    <col min="11018" max="11018" width="22.42578125" style="312" customWidth="1"/>
    <col min="11019" max="11019" width="21.28515625" style="312" customWidth="1"/>
    <col min="11020" max="11020" width="16" style="312" bestFit="1" customWidth="1"/>
    <col min="11021" max="11021" width="49" style="312" customWidth="1"/>
    <col min="11022" max="11265" width="11.5703125" style="312"/>
    <col min="11266" max="11266" width="1.7109375" style="312" customWidth="1"/>
    <col min="11267" max="11268" width="28.7109375" style="312" customWidth="1"/>
    <col min="11269" max="11269" width="22.85546875" style="312" bestFit="1" customWidth="1"/>
    <col min="11270" max="11271" width="40.140625" style="312" customWidth="1"/>
    <col min="11272" max="11272" width="27.28515625" style="312" customWidth="1"/>
    <col min="11273" max="11273" width="20.7109375" style="312" customWidth="1"/>
    <col min="11274" max="11274" width="22.42578125" style="312" customWidth="1"/>
    <col min="11275" max="11275" width="21.28515625" style="312" customWidth="1"/>
    <col min="11276" max="11276" width="16" style="312" bestFit="1" customWidth="1"/>
    <col min="11277" max="11277" width="49" style="312" customWidth="1"/>
    <col min="11278" max="11521" width="11.5703125" style="312"/>
    <col min="11522" max="11522" width="1.7109375" style="312" customWidth="1"/>
    <col min="11523" max="11524" width="28.7109375" style="312" customWidth="1"/>
    <col min="11525" max="11525" width="22.85546875" style="312" bestFit="1" customWidth="1"/>
    <col min="11526" max="11527" width="40.140625" style="312" customWidth="1"/>
    <col min="11528" max="11528" width="27.28515625" style="312" customWidth="1"/>
    <col min="11529" max="11529" width="20.7109375" style="312" customWidth="1"/>
    <col min="11530" max="11530" width="22.42578125" style="312" customWidth="1"/>
    <col min="11531" max="11531" width="21.28515625" style="312" customWidth="1"/>
    <col min="11532" max="11532" width="16" style="312" bestFit="1" customWidth="1"/>
    <col min="11533" max="11533" width="49" style="312" customWidth="1"/>
    <col min="11534" max="11777" width="11.5703125" style="312"/>
    <col min="11778" max="11778" width="1.7109375" style="312" customWidth="1"/>
    <col min="11779" max="11780" width="28.7109375" style="312" customWidth="1"/>
    <col min="11781" max="11781" width="22.85546875" style="312" bestFit="1" customWidth="1"/>
    <col min="11782" max="11783" width="40.140625" style="312" customWidth="1"/>
    <col min="11784" max="11784" width="27.28515625" style="312" customWidth="1"/>
    <col min="11785" max="11785" width="20.7109375" style="312" customWidth="1"/>
    <col min="11786" max="11786" width="22.42578125" style="312" customWidth="1"/>
    <col min="11787" max="11787" width="21.28515625" style="312" customWidth="1"/>
    <col min="11788" max="11788" width="16" style="312" bestFit="1" customWidth="1"/>
    <col min="11789" max="11789" width="49" style="312" customWidth="1"/>
    <col min="11790" max="12033" width="11.5703125" style="312"/>
    <col min="12034" max="12034" width="1.7109375" style="312" customWidth="1"/>
    <col min="12035" max="12036" width="28.7109375" style="312" customWidth="1"/>
    <col min="12037" max="12037" width="22.85546875" style="312" bestFit="1" customWidth="1"/>
    <col min="12038" max="12039" width="40.140625" style="312" customWidth="1"/>
    <col min="12040" max="12040" width="27.28515625" style="312" customWidth="1"/>
    <col min="12041" max="12041" width="20.7109375" style="312" customWidth="1"/>
    <col min="12042" max="12042" width="22.42578125" style="312" customWidth="1"/>
    <col min="12043" max="12043" width="21.28515625" style="312" customWidth="1"/>
    <col min="12044" max="12044" width="16" style="312" bestFit="1" customWidth="1"/>
    <col min="12045" max="12045" width="49" style="312" customWidth="1"/>
    <col min="12046" max="12289" width="11.5703125" style="312"/>
    <col min="12290" max="12290" width="1.7109375" style="312" customWidth="1"/>
    <col min="12291" max="12292" width="28.7109375" style="312" customWidth="1"/>
    <col min="12293" max="12293" width="22.85546875" style="312" bestFit="1" customWidth="1"/>
    <col min="12294" max="12295" width="40.140625" style="312" customWidth="1"/>
    <col min="12296" max="12296" width="27.28515625" style="312" customWidth="1"/>
    <col min="12297" max="12297" width="20.7109375" style="312" customWidth="1"/>
    <col min="12298" max="12298" width="22.42578125" style="312" customWidth="1"/>
    <col min="12299" max="12299" width="21.28515625" style="312" customWidth="1"/>
    <col min="12300" max="12300" width="16" style="312" bestFit="1" customWidth="1"/>
    <col min="12301" max="12301" width="49" style="312" customWidth="1"/>
    <col min="12302" max="12545" width="11.5703125" style="312"/>
    <col min="12546" max="12546" width="1.7109375" style="312" customWidth="1"/>
    <col min="12547" max="12548" width="28.7109375" style="312" customWidth="1"/>
    <col min="12549" max="12549" width="22.85546875" style="312" bestFit="1" customWidth="1"/>
    <col min="12550" max="12551" width="40.140625" style="312" customWidth="1"/>
    <col min="12552" max="12552" width="27.28515625" style="312" customWidth="1"/>
    <col min="12553" max="12553" width="20.7109375" style="312" customWidth="1"/>
    <col min="12554" max="12554" width="22.42578125" style="312" customWidth="1"/>
    <col min="12555" max="12555" width="21.28515625" style="312" customWidth="1"/>
    <col min="12556" max="12556" width="16" style="312" bestFit="1" customWidth="1"/>
    <col min="12557" max="12557" width="49" style="312" customWidth="1"/>
    <col min="12558" max="12801" width="11.5703125" style="312"/>
    <col min="12802" max="12802" width="1.7109375" style="312" customWidth="1"/>
    <col min="12803" max="12804" width="28.7109375" style="312" customWidth="1"/>
    <col min="12805" max="12805" width="22.85546875" style="312" bestFit="1" customWidth="1"/>
    <col min="12806" max="12807" width="40.140625" style="312" customWidth="1"/>
    <col min="12808" max="12808" width="27.28515625" style="312" customWidth="1"/>
    <col min="12809" max="12809" width="20.7109375" style="312" customWidth="1"/>
    <col min="12810" max="12810" width="22.42578125" style="312" customWidth="1"/>
    <col min="12811" max="12811" width="21.28515625" style="312" customWidth="1"/>
    <col min="12812" max="12812" width="16" style="312" bestFit="1" customWidth="1"/>
    <col min="12813" max="12813" width="49" style="312" customWidth="1"/>
    <col min="12814" max="13057" width="11.5703125" style="312"/>
    <col min="13058" max="13058" width="1.7109375" style="312" customWidth="1"/>
    <col min="13059" max="13060" width="28.7109375" style="312" customWidth="1"/>
    <col min="13061" max="13061" width="22.85546875" style="312" bestFit="1" customWidth="1"/>
    <col min="13062" max="13063" width="40.140625" style="312" customWidth="1"/>
    <col min="13064" max="13064" width="27.28515625" style="312" customWidth="1"/>
    <col min="13065" max="13065" width="20.7109375" style="312" customWidth="1"/>
    <col min="13066" max="13066" width="22.42578125" style="312" customWidth="1"/>
    <col min="13067" max="13067" width="21.28515625" style="312" customWidth="1"/>
    <col min="13068" max="13068" width="16" style="312" bestFit="1" customWidth="1"/>
    <col min="13069" max="13069" width="49" style="312" customWidth="1"/>
    <col min="13070" max="13313" width="11.5703125" style="312"/>
    <col min="13314" max="13314" width="1.7109375" style="312" customWidth="1"/>
    <col min="13315" max="13316" width="28.7109375" style="312" customWidth="1"/>
    <col min="13317" max="13317" width="22.85546875" style="312" bestFit="1" customWidth="1"/>
    <col min="13318" max="13319" width="40.140625" style="312" customWidth="1"/>
    <col min="13320" max="13320" width="27.28515625" style="312" customWidth="1"/>
    <col min="13321" max="13321" width="20.7109375" style="312" customWidth="1"/>
    <col min="13322" max="13322" width="22.42578125" style="312" customWidth="1"/>
    <col min="13323" max="13323" width="21.28515625" style="312" customWidth="1"/>
    <col min="13324" max="13324" width="16" style="312" bestFit="1" customWidth="1"/>
    <col min="13325" max="13325" width="49" style="312" customWidth="1"/>
    <col min="13326" max="13569" width="11.5703125" style="312"/>
    <col min="13570" max="13570" width="1.7109375" style="312" customWidth="1"/>
    <col min="13571" max="13572" width="28.7109375" style="312" customWidth="1"/>
    <col min="13573" max="13573" width="22.85546875" style="312" bestFit="1" customWidth="1"/>
    <col min="13574" max="13575" width="40.140625" style="312" customWidth="1"/>
    <col min="13576" max="13576" width="27.28515625" style="312" customWidth="1"/>
    <col min="13577" max="13577" width="20.7109375" style="312" customWidth="1"/>
    <col min="13578" max="13578" width="22.42578125" style="312" customWidth="1"/>
    <col min="13579" max="13579" width="21.28515625" style="312" customWidth="1"/>
    <col min="13580" max="13580" width="16" style="312" bestFit="1" customWidth="1"/>
    <col min="13581" max="13581" width="49" style="312" customWidth="1"/>
    <col min="13582" max="13825" width="11.5703125" style="312"/>
    <col min="13826" max="13826" width="1.7109375" style="312" customWidth="1"/>
    <col min="13827" max="13828" width="28.7109375" style="312" customWidth="1"/>
    <col min="13829" max="13829" width="22.85546875" style="312" bestFit="1" customWidth="1"/>
    <col min="13830" max="13831" width="40.140625" style="312" customWidth="1"/>
    <col min="13832" max="13832" width="27.28515625" style="312" customWidth="1"/>
    <col min="13833" max="13833" width="20.7109375" style="312" customWidth="1"/>
    <col min="13834" max="13834" width="22.42578125" style="312" customWidth="1"/>
    <col min="13835" max="13835" width="21.28515625" style="312" customWidth="1"/>
    <col min="13836" max="13836" width="16" style="312" bestFit="1" customWidth="1"/>
    <col min="13837" max="13837" width="49" style="312" customWidth="1"/>
    <col min="13838" max="14081" width="11.5703125" style="312"/>
    <col min="14082" max="14082" width="1.7109375" style="312" customWidth="1"/>
    <col min="14083" max="14084" width="28.7109375" style="312" customWidth="1"/>
    <col min="14085" max="14085" width="22.85546875" style="312" bestFit="1" customWidth="1"/>
    <col min="14086" max="14087" width="40.140625" style="312" customWidth="1"/>
    <col min="14088" max="14088" width="27.28515625" style="312" customWidth="1"/>
    <col min="14089" max="14089" width="20.7109375" style="312" customWidth="1"/>
    <col min="14090" max="14090" width="22.42578125" style="312" customWidth="1"/>
    <col min="14091" max="14091" width="21.28515625" style="312" customWidth="1"/>
    <col min="14092" max="14092" width="16" style="312" bestFit="1" customWidth="1"/>
    <col min="14093" max="14093" width="49" style="312" customWidth="1"/>
    <col min="14094" max="14337" width="11.5703125" style="312"/>
    <col min="14338" max="14338" width="1.7109375" style="312" customWidth="1"/>
    <col min="14339" max="14340" width="28.7109375" style="312" customWidth="1"/>
    <col min="14341" max="14341" width="22.85546875" style="312" bestFit="1" customWidth="1"/>
    <col min="14342" max="14343" width="40.140625" style="312" customWidth="1"/>
    <col min="14344" max="14344" width="27.28515625" style="312" customWidth="1"/>
    <col min="14345" max="14345" width="20.7109375" style="312" customWidth="1"/>
    <col min="14346" max="14346" width="22.42578125" style="312" customWidth="1"/>
    <col min="14347" max="14347" width="21.28515625" style="312" customWidth="1"/>
    <col min="14348" max="14348" width="16" style="312" bestFit="1" customWidth="1"/>
    <col min="14349" max="14349" width="49" style="312" customWidth="1"/>
    <col min="14350" max="14593" width="11.5703125" style="312"/>
    <col min="14594" max="14594" width="1.7109375" style="312" customWidth="1"/>
    <col min="14595" max="14596" width="28.7109375" style="312" customWidth="1"/>
    <col min="14597" max="14597" width="22.85546875" style="312" bestFit="1" customWidth="1"/>
    <col min="14598" max="14599" width="40.140625" style="312" customWidth="1"/>
    <col min="14600" max="14600" width="27.28515625" style="312" customWidth="1"/>
    <col min="14601" max="14601" width="20.7109375" style="312" customWidth="1"/>
    <col min="14602" max="14602" width="22.42578125" style="312" customWidth="1"/>
    <col min="14603" max="14603" width="21.28515625" style="312" customWidth="1"/>
    <col min="14604" max="14604" width="16" style="312" bestFit="1" customWidth="1"/>
    <col min="14605" max="14605" width="49" style="312" customWidth="1"/>
    <col min="14606" max="14849" width="11.5703125" style="312"/>
    <col min="14850" max="14850" width="1.7109375" style="312" customWidth="1"/>
    <col min="14851" max="14852" width="28.7109375" style="312" customWidth="1"/>
    <col min="14853" max="14853" width="22.85546875" style="312" bestFit="1" customWidth="1"/>
    <col min="14854" max="14855" width="40.140625" style="312" customWidth="1"/>
    <col min="14856" max="14856" width="27.28515625" style="312" customWidth="1"/>
    <col min="14857" max="14857" width="20.7109375" style="312" customWidth="1"/>
    <col min="14858" max="14858" width="22.42578125" style="312" customWidth="1"/>
    <col min="14859" max="14859" width="21.28515625" style="312" customWidth="1"/>
    <col min="14860" max="14860" width="16" style="312" bestFit="1" customWidth="1"/>
    <col min="14861" max="14861" width="49" style="312" customWidth="1"/>
    <col min="14862" max="15105" width="11.5703125" style="312"/>
    <col min="15106" max="15106" width="1.7109375" style="312" customWidth="1"/>
    <col min="15107" max="15108" width="28.7109375" style="312" customWidth="1"/>
    <col min="15109" max="15109" width="22.85546875" style="312" bestFit="1" customWidth="1"/>
    <col min="15110" max="15111" width="40.140625" style="312" customWidth="1"/>
    <col min="15112" max="15112" width="27.28515625" style="312" customWidth="1"/>
    <col min="15113" max="15113" width="20.7109375" style="312" customWidth="1"/>
    <col min="15114" max="15114" width="22.42578125" style="312" customWidth="1"/>
    <col min="15115" max="15115" width="21.28515625" style="312" customWidth="1"/>
    <col min="15116" max="15116" width="16" style="312" bestFit="1" customWidth="1"/>
    <col min="15117" max="15117" width="49" style="312" customWidth="1"/>
    <col min="15118" max="15361" width="11.5703125" style="312"/>
    <col min="15362" max="15362" width="1.7109375" style="312" customWidth="1"/>
    <col min="15363" max="15364" width="28.7109375" style="312" customWidth="1"/>
    <col min="15365" max="15365" width="22.85546875" style="312" bestFit="1" customWidth="1"/>
    <col min="15366" max="15367" width="40.140625" style="312" customWidth="1"/>
    <col min="15368" max="15368" width="27.28515625" style="312" customWidth="1"/>
    <col min="15369" max="15369" width="20.7109375" style="312" customWidth="1"/>
    <col min="15370" max="15370" width="22.42578125" style="312" customWidth="1"/>
    <col min="15371" max="15371" width="21.28515625" style="312" customWidth="1"/>
    <col min="15372" max="15372" width="16" style="312" bestFit="1" customWidth="1"/>
    <col min="15373" max="15373" width="49" style="312" customWidth="1"/>
    <col min="15374" max="15617" width="11.5703125" style="312"/>
    <col min="15618" max="15618" width="1.7109375" style="312" customWidth="1"/>
    <col min="15619" max="15620" width="28.7109375" style="312" customWidth="1"/>
    <col min="15621" max="15621" width="22.85546875" style="312" bestFit="1" customWidth="1"/>
    <col min="15622" max="15623" width="40.140625" style="312" customWidth="1"/>
    <col min="15624" max="15624" width="27.28515625" style="312" customWidth="1"/>
    <col min="15625" max="15625" width="20.7109375" style="312" customWidth="1"/>
    <col min="15626" max="15626" width="22.42578125" style="312" customWidth="1"/>
    <col min="15627" max="15627" width="21.28515625" style="312" customWidth="1"/>
    <col min="15628" max="15628" width="16" style="312" bestFit="1" customWidth="1"/>
    <col min="15629" max="15629" width="49" style="312" customWidth="1"/>
    <col min="15630" max="15873" width="11.5703125" style="312"/>
    <col min="15874" max="15874" width="1.7109375" style="312" customWidth="1"/>
    <col min="15875" max="15876" width="28.7109375" style="312" customWidth="1"/>
    <col min="15877" max="15877" width="22.85546875" style="312" bestFit="1" customWidth="1"/>
    <col min="15878" max="15879" width="40.140625" style="312" customWidth="1"/>
    <col min="15880" max="15880" width="27.28515625" style="312" customWidth="1"/>
    <col min="15881" max="15881" width="20.7109375" style="312" customWidth="1"/>
    <col min="15882" max="15882" width="22.42578125" style="312" customWidth="1"/>
    <col min="15883" max="15883" width="21.28515625" style="312" customWidth="1"/>
    <col min="15884" max="15884" width="16" style="312" bestFit="1" customWidth="1"/>
    <col min="15885" max="15885" width="49" style="312" customWidth="1"/>
    <col min="15886" max="16129" width="11.5703125" style="312"/>
    <col min="16130" max="16130" width="1.7109375" style="312" customWidth="1"/>
    <col min="16131" max="16132" width="28.7109375" style="312" customWidth="1"/>
    <col min="16133" max="16133" width="22.85546875" style="312" bestFit="1" customWidth="1"/>
    <col min="16134" max="16135" width="40.140625" style="312" customWidth="1"/>
    <col min="16136" max="16136" width="27.28515625" style="312" customWidth="1"/>
    <col min="16137" max="16137" width="20.7109375" style="312" customWidth="1"/>
    <col min="16138" max="16138" width="22.42578125" style="312" customWidth="1"/>
    <col min="16139" max="16139" width="21.28515625" style="312" customWidth="1"/>
    <col min="16140" max="16140" width="16" style="312" bestFit="1" customWidth="1"/>
    <col min="16141" max="16141" width="49" style="312" customWidth="1"/>
    <col min="16142" max="16384" width="11.5703125" style="312"/>
  </cols>
  <sheetData>
    <row r="2" spans="2:34" ht="66.75" customHeight="1" x14ac:dyDescent="0.25">
      <c r="B2" s="315" t="s">
        <v>184</v>
      </c>
      <c r="C2" s="316"/>
      <c r="D2" s="316"/>
      <c r="E2" s="316"/>
      <c r="F2" s="316"/>
      <c r="G2" s="316"/>
      <c r="H2" s="316"/>
      <c r="I2" s="316"/>
      <c r="J2" s="316"/>
      <c r="K2" s="316"/>
      <c r="L2" s="316"/>
      <c r="M2" s="316"/>
      <c r="N2" s="487"/>
      <c r="O2" s="487"/>
    </row>
    <row r="3" spans="2:34" ht="33.75" customHeight="1" x14ac:dyDescent="0.25">
      <c r="B3" s="488" t="s">
        <v>185</v>
      </c>
      <c r="C3" s="488"/>
      <c r="D3" s="488"/>
      <c r="E3" s="488"/>
      <c r="F3" s="488"/>
      <c r="G3" s="488"/>
      <c r="H3" s="488"/>
      <c r="I3" s="488"/>
      <c r="J3" s="488"/>
      <c r="K3" s="488"/>
      <c r="L3" s="488"/>
      <c r="M3" s="488"/>
      <c r="N3" s="487"/>
      <c r="O3" s="487"/>
      <c r="P3" s="487"/>
    </row>
    <row r="4" spans="2:34" ht="30.75" customHeight="1" x14ac:dyDescent="0.25">
      <c r="B4" s="488"/>
      <c r="C4" s="488"/>
      <c r="D4" s="488"/>
      <c r="E4" s="488"/>
      <c r="F4" s="488"/>
      <c r="G4" s="488"/>
      <c r="H4" s="488"/>
      <c r="I4" s="488"/>
      <c r="J4" s="488"/>
      <c r="K4" s="488"/>
      <c r="L4" s="488"/>
      <c r="M4" s="488"/>
      <c r="N4" s="487"/>
      <c r="O4" s="487"/>
      <c r="P4" s="487"/>
      <c r="AF4" s="312">
        <f>4000-2301</f>
        <v>1699</v>
      </c>
    </row>
    <row r="5" spans="2:34" ht="36" customHeight="1" x14ac:dyDescent="0.25">
      <c r="B5" s="489" t="s">
        <v>1</v>
      </c>
      <c r="C5" s="489" t="s">
        <v>5</v>
      </c>
      <c r="D5" s="489" t="s">
        <v>2</v>
      </c>
      <c r="E5" s="489" t="s">
        <v>6</v>
      </c>
      <c r="F5" s="490" t="s">
        <v>3</v>
      </c>
      <c r="G5" s="489" t="s">
        <v>8</v>
      </c>
      <c r="H5" s="491" t="s">
        <v>852</v>
      </c>
      <c r="I5" s="491"/>
      <c r="J5" s="491"/>
      <c r="K5" s="491"/>
      <c r="L5" s="491"/>
      <c r="M5" s="491"/>
      <c r="N5" s="492" t="s">
        <v>186</v>
      </c>
      <c r="O5" s="404"/>
      <c r="P5" s="404"/>
      <c r="Q5" s="491" t="s">
        <v>850</v>
      </c>
      <c r="R5" s="491"/>
      <c r="S5" s="491"/>
      <c r="T5" s="491"/>
      <c r="U5" s="491"/>
      <c r="V5" s="491"/>
      <c r="W5" s="492" t="s">
        <v>853</v>
      </c>
      <c r="X5" s="404"/>
      <c r="Y5" s="404"/>
      <c r="AA5" s="492" t="s">
        <v>1053</v>
      </c>
      <c r="AB5" s="404"/>
      <c r="AC5" s="404"/>
      <c r="AD5" s="404"/>
      <c r="AE5" s="492" t="s">
        <v>1538</v>
      </c>
      <c r="AF5" s="404"/>
      <c r="AG5" s="404"/>
      <c r="AH5" s="404"/>
    </row>
    <row r="6" spans="2:34" ht="15.75" customHeight="1" thickBot="1" x14ac:dyDescent="0.3">
      <c r="B6" s="489"/>
      <c r="C6" s="489"/>
      <c r="D6" s="489"/>
      <c r="E6" s="489"/>
      <c r="F6" s="490"/>
      <c r="G6" s="489"/>
      <c r="H6" s="491"/>
      <c r="I6" s="491"/>
      <c r="J6" s="491"/>
      <c r="K6" s="491"/>
      <c r="L6" s="491"/>
      <c r="M6" s="491"/>
      <c r="N6" s="492"/>
      <c r="O6" s="404"/>
      <c r="P6" s="404"/>
      <c r="Q6" s="491"/>
      <c r="R6" s="491"/>
      <c r="S6" s="491"/>
      <c r="T6" s="491"/>
      <c r="U6" s="491"/>
      <c r="V6" s="491"/>
      <c r="W6" s="492"/>
      <c r="X6" s="404"/>
      <c r="Y6" s="404"/>
      <c r="AA6" s="492"/>
      <c r="AB6" s="404"/>
      <c r="AC6" s="404"/>
      <c r="AD6" s="404"/>
      <c r="AE6" s="492"/>
      <c r="AF6" s="404"/>
      <c r="AG6" s="404"/>
      <c r="AH6" s="404"/>
    </row>
    <row r="7" spans="2:34" ht="55.5" customHeight="1" x14ac:dyDescent="0.25">
      <c r="B7" s="489"/>
      <c r="C7" s="489"/>
      <c r="D7" s="489"/>
      <c r="E7" s="489"/>
      <c r="F7" s="408" t="s">
        <v>7</v>
      </c>
      <c r="G7" s="493" t="s">
        <v>4</v>
      </c>
      <c r="H7" s="493" t="s">
        <v>10</v>
      </c>
      <c r="I7" s="493" t="s">
        <v>20</v>
      </c>
      <c r="J7" s="493" t="s">
        <v>21</v>
      </c>
      <c r="K7" s="493" t="s">
        <v>22</v>
      </c>
      <c r="L7" s="407" t="s">
        <v>11</v>
      </c>
      <c r="M7" s="407" t="s">
        <v>12</v>
      </c>
      <c r="N7" s="341" t="s">
        <v>187</v>
      </c>
      <c r="O7" s="341" t="s">
        <v>188</v>
      </c>
      <c r="P7" s="328" t="s">
        <v>189</v>
      </c>
      <c r="Q7" s="493" t="s">
        <v>10</v>
      </c>
      <c r="R7" s="493" t="s">
        <v>20</v>
      </c>
      <c r="S7" s="493" t="s">
        <v>21</v>
      </c>
      <c r="T7" s="493" t="s">
        <v>22</v>
      </c>
      <c r="U7" s="407" t="s">
        <v>11</v>
      </c>
      <c r="V7" s="407" t="s">
        <v>12</v>
      </c>
      <c r="W7" s="341" t="s">
        <v>187</v>
      </c>
      <c r="X7" s="341" t="s">
        <v>188</v>
      </c>
      <c r="Y7" s="328" t="s">
        <v>189</v>
      </c>
      <c r="AA7" s="341" t="s">
        <v>187</v>
      </c>
      <c r="AB7" s="494" t="s">
        <v>188</v>
      </c>
      <c r="AC7" s="337" t="s">
        <v>189</v>
      </c>
      <c r="AD7" s="338"/>
      <c r="AE7" s="341" t="s">
        <v>187</v>
      </c>
      <c r="AF7" s="494" t="s">
        <v>188</v>
      </c>
      <c r="AG7" s="337" t="s">
        <v>189</v>
      </c>
      <c r="AH7" s="338"/>
    </row>
    <row r="8" spans="2:34" ht="210" x14ac:dyDescent="0.25">
      <c r="B8" s="495" t="s">
        <v>190</v>
      </c>
      <c r="C8" s="495" t="s">
        <v>191</v>
      </c>
      <c r="D8" s="495" t="s">
        <v>192</v>
      </c>
      <c r="E8" s="496">
        <v>4000000000</v>
      </c>
      <c r="F8" s="116" t="s">
        <v>19</v>
      </c>
      <c r="G8" s="116" t="s">
        <v>19</v>
      </c>
      <c r="H8" s="369" t="s">
        <v>193</v>
      </c>
      <c r="I8" s="116" t="s">
        <v>194</v>
      </c>
      <c r="J8" s="116" t="s">
        <v>194</v>
      </c>
      <c r="K8" s="116" t="s">
        <v>195</v>
      </c>
      <c r="L8" s="116" t="s">
        <v>196</v>
      </c>
      <c r="M8" s="116" t="s">
        <v>197</v>
      </c>
      <c r="N8" s="116"/>
      <c r="O8" s="164" t="s">
        <v>198</v>
      </c>
      <c r="P8" s="164"/>
      <c r="Q8" s="369" t="s">
        <v>193</v>
      </c>
      <c r="R8" s="116" t="s">
        <v>194</v>
      </c>
      <c r="S8" s="116" t="s">
        <v>194</v>
      </c>
      <c r="T8" s="116" t="s">
        <v>195</v>
      </c>
      <c r="U8" s="116" t="s">
        <v>196</v>
      </c>
      <c r="V8" s="116" t="s">
        <v>197</v>
      </c>
      <c r="W8" s="116" t="s">
        <v>506</v>
      </c>
      <c r="X8" s="164" t="s">
        <v>872</v>
      </c>
      <c r="Y8" s="164"/>
      <c r="AA8" s="116" t="s">
        <v>506</v>
      </c>
      <c r="AB8" s="164" t="s">
        <v>1222</v>
      </c>
      <c r="AC8" s="164" t="s">
        <v>1067</v>
      </c>
      <c r="AD8" s="470" t="s">
        <v>1204</v>
      </c>
      <c r="AE8" s="530"/>
      <c r="AF8" s="534" t="s">
        <v>1539</v>
      </c>
      <c r="AG8" s="534"/>
      <c r="AH8" s="534"/>
    </row>
    <row r="9" spans="2:34" ht="75" x14ac:dyDescent="0.25">
      <c r="B9" s="495" t="s">
        <v>190</v>
      </c>
      <c r="C9" s="497" t="s">
        <v>199</v>
      </c>
      <c r="D9" s="495" t="s">
        <v>200</v>
      </c>
      <c r="E9" s="496">
        <v>3368384178</v>
      </c>
      <c r="F9" s="116" t="s">
        <v>19</v>
      </c>
      <c r="G9" s="116" t="s">
        <v>19</v>
      </c>
      <c r="H9" s="369" t="s">
        <v>193</v>
      </c>
      <c r="I9" s="116" t="s">
        <v>194</v>
      </c>
      <c r="J9" s="116" t="s">
        <v>194</v>
      </c>
      <c r="K9" s="116" t="s">
        <v>195</v>
      </c>
      <c r="L9" s="116" t="s">
        <v>196</v>
      </c>
      <c r="M9" s="116" t="s">
        <v>201</v>
      </c>
      <c r="N9" s="116"/>
      <c r="O9" s="164" t="s">
        <v>198</v>
      </c>
      <c r="P9" s="164"/>
      <c r="Q9" s="369" t="s">
        <v>193</v>
      </c>
      <c r="R9" s="116" t="s">
        <v>194</v>
      </c>
      <c r="S9" s="116" t="s">
        <v>194</v>
      </c>
      <c r="T9" s="116" t="s">
        <v>195</v>
      </c>
      <c r="U9" s="116" t="s">
        <v>196</v>
      </c>
      <c r="V9" s="116" t="s">
        <v>201</v>
      </c>
      <c r="W9" s="116" t="s">
        <v>506</v>
      </c>
      <c r="X9" s="164"/>
      <c r="Y9" s="164"/>
      <c r="AA9" s="116" t="s">
        <v>506</v>
      </c>
      <c r="AB9" s="164" t="s">
        <v>1201</v>
      </c>
      <c r="AC9" s="164" t="s">
        <v>1067</v>
      </c>
      <c r="AD9" s="471"/>
      <c r="AE9" s="531"/>
      <c r="AF9" s="534"/>
      <c r="AG9" s="534"/>
      <c r="AH9" s="534"/>
    </row>
    <row r="10" spans="2:34" ht="75" customHeight="1" x14ac:dyDescent="0.25">
      <c r="B10" s="495" t="s">
        <v>190</v>
      </c>
      <c r="C10" s="495" t="s">
        <v>202</v>
      </c>
      <c r="D10" s="495" t="s">
        <v>203</v>
      </c>
      <c r="E10" s="496">
        <v>2202615822</v>
      </c>
      <c r="F10" s="116" t="s">
        <v>0</v>
      </c>
      <c r="G10" s="116" t="s">
        <v>0</v>
      </c>
      <c r="H10" s="116" t="s">
        <v>204</v>
      </c>
      <c r="I10" s="116" t="s">
        <v>204</v>
      </c>
      <c r="J10" s="116" t="s">
        <v>204</v>
      </c>
      <c r="K10" s="116" t="s">
        <v>205</v>
      </c>
      <c r="L10" s="116" t="s">
        <v>206</v>
      </c>
      <c r="M10" s="116" t="s">
        <v>207</v>
      </c>
      <c r="N10" s="116" t="s">
        <v>19</v>
      </c>
      <c r="O10" s="164" t="s">
        <v>208</v>
      </c>
      <c r="P10" s="164"/>
      <c r="Q10" s="116" t="s">
        <v>204</v>
      </c>
      <c r="R10" s="116" t="s">
        <v>204</v>
      </c>
      <c r="S10" s="116" t="s">
        <v>204</v>
      </c>
      <c r="T10" s="116" t="s">
        <v>205</v>
      </c>
      <c r="U10" s="116" t="s">
        <v>206</v>
      </c>
      <c r="V10" s="116" t="s">
        <v>207</v>
      </c>
      <c r="W10" s="116" t="s">
        <v>476</v>
      </c>
      <c r="X10" s="164" t="s">
        <v>873</v>
      </c>
      <c r="Y10" s="164"/>
      <c r="AA10" s="116" t="s">
        <v>476</v>
      </c>
      <c r="AB10" s="164" t="s">
        <v>1203</v>
      </c>
      <c r="AC10" s="164"/>
      <c r="AD10" s="471"/>
      <c r="AE10" s="531"/>
      <c r="AF10" s="534"/>
      <c r="AG10" s="534"/>
      <c r="AH10" s="534"/>
    </row>
    <row r="11" spans="2:34" ht="120" x14ac:dyDescent="0.25">
      <c r="B11" s="495" t="s">
        <v>190</v>
      </c>
      <c r="C11" s="497" t="s">
        <v>209</v>
      </c>
      <c r="D11" s="495" t="s">
        <v>210</v>
      </c>
      <c r="E11" s="496">
        <v>1625000000</v>
      </c>
      <c r="F11" s="116" t="s">
        <v>19</v>
      </c>
      <c r="G11" s="116" t="s">
        <v>19</v>
      </c>
      <c r="H11" s="369" t="s">
        <v>193</v>
      </c>
      <c r="I11" s="116" t="s">
        <v>194</v>
      </c>
      <c r="J11" s="116" t="s">
        <v>194</v>
      </c>
      <c r="K11" s="116" t="s">
        <v>195</v>
      </c>
      <c r="L11" s="116" t="s">
        <v>196</v>
      </c>
      <c r="M11" s="116" t="s">
        <v>201</v>
      </c>
      <c r="N11" s="116"/>
      <c r="O11" s="164" t="s">
        <v>198</v>
      </c>
      <c r="P11" s="164"/>
      <c r="Q11" s="369" t="s">
        <v>193</v>
      </c>
      <c r="R11" s="116" t="s">
        <v>194</v>
      </c>
      <c r="S11" s="116" t="s">
        <v>194</v>
      </c>
      <c r="T11" s="116" t="s">
        <v>195</v>
      </c>
      <c r="U11" s="116" t="s">
        <v>196</v>
      </c>
      <c r="V11" s="116" t="s">
        <v>201</v>
      </c>
      <c r="W11" s="116" t="s">
        <v>506</v>
      </c>
      <c r="X11" s="164" t="s">
        <v>874</v>
      </c>
      <c r="Y11" s="164"/>
      <c r="AA11" s="116" t="s">
        <v>506</v>
      </c>
      <c r="AB11" s="164" t="s">
        <v>1202</v>
      </c>
      <c r="AC11" s="164" t="s">
        <v>1199</v>
      </c>
      <c r="AD11" s="471"/>
      <c r="AE11" s="531"/>
      <c r="AF11" s="534"/>
      <c r="AG11" s="534"/>
      <c r="AH11" s="534"/>
    </row>
    <row r="12" spans="2:34" ht="105" x14ac:dyDescent="0.25">
      <c r="B12" s="495" t="s">
        <v>190</v>
      </c>
      <c r="C12" s="497" t="s">
        <v>211</v>
      </c>
      <c r="D12" s="495" t="s">
        <v>212</v>
      </c>
      <c r="E12" s="496">
        <v>3125000000</v>
      </c>
      <c r="F12" s="116" t="s">
        <v>19</v>
      </c>
      <c r="G12" s="116" t="s">
        <v>19</v>
      </c>
      <c r="H12" s="369" t="s">
        <v>193</v>
      </c>
      <c r="I12" s="116" t="s">
        <v>194</v>
      </c>
      <c r="J12" s="116" t="s">
        <v>194</v>
      </c>
      <c r="K12" s="116" t="s">
        <v>195</v>
      </c>
      <c r="L12" s="116" t="s">
        <v>196</v>
      </c>
      <c r="M12" s="116" t="s">
        <v>201</v>
      </c>
      <c r="N12" s="116"/>
      <c r="O12" s="164" t="s">
        <v>198</v>
      </c>
      <c r="P12" s="164"/>
      <c r="Q12" s="369" t="s">
        <v>193</v>
      </c>
      <c r="R12" s="116" t="s">
        <v>194</v>
      </c>
      <c r="S12" s="116" t="s">
        <v>194</v>
      </c>
      <c r="T12" s="116" t="s">
        <v>195</v>
      </c>
      <c r="U12" s="116" t="s">
        <v>196</v>
      </c>
      <c r="V12" s="116" t="s">
        <v>201</v>
      </c>
      <c r="W12" s="116" t="s">
        <v>506</v>
      </c>
      <c r="X12" s="164" t="s">
        <v>874</v>
      </c>
      <c r="Y12" s="164"/>
      <c r="AA12" s="116" t="s">
        <v>506</v>
      </c>
      <c r="AB12" s="164" t="s">
        <v>1068</v>
      </c>
      <c r="AC12" s="164" t="s">
        <v>1200</v>
      </c>
      <c r="AD12" s="471"/>
      <c r="AE12" s="531"/>
      <c r="AF12" s="534"/>
      <c r="AG12" s="534"/>
      <c r="AH12" s="534"/>
    </row>
    <row r="13" spans="2:34" ht="105" customHeight="1" x14ac:dyDescent="0.25">
      <c r="B13" s="495" t="s">
        <v>190</v>
      </c>
      <c r="C13" s="495" t="s">
        <v>213</v>
      </c>
      <c r="D13" s="495" t="s">
        <v>214</v>
      </c>
      <c r="E13" s="496">
        <v>500000000</v>
      </c>
      <c r="F13" s="116" t="s">
        <v>0</v>
      </c>
      <c r="G13" s="116" t="s">
        <v>204</v>
      </c>
      <c r="H13" s="116" t="s">
        <v>204</v>
      </c>
      <c r="I13" s="116" t="s">
        <v>204</v>
      </c>
      <c r="J13" s="116" t="s">
        <v>204</v>
      </c>
      <c r="K13" s="116" t="s">
        <v>215</v>
      </c>
      <c r="L13" s="116" t="s">
        <v>204</v>
      </c>
      <c r="M13" s="116" t="s">
        <v>204</v>
      </c>
      <c r="N13" s="116"/>
      <c r="O13" s="164" t="s">
        <v>216</v>
      </c>
      <c r="P13" s="164"/>
      <c r="Q13" s="116" t="s">
        <v>204</v>
      </c>
      <c r="R13" s="116" t="s">
        <v>204</v>
      </c>
      <c r="S13" s="116" t="s">
        <v>204</v>
      </c>
      <c r="T13" s="116" t="s">
        <v>215</v>
      </c>
      <c r="U13" s="116" t="s">
        <v>204</v>
      </c>
      <c r="V13" s="116" t="s">
        <v>204</v>
      </c>
      <c r="W13" s="116" t="s">
        <v>476</v>
      </c>
      <c r="X13" s="164" t="s">
        <v>875</v>
      </c>
      <c r="Y13" s="164"/>
      <c r="AA13" s="116" t="s">
        <v>204</v>
      </c>
      <c r="AB13" s="164" t="s">
        <v>1205</v>
      </c>
      <c r="AC13" s="164"/>
      <c r="AD13" s="472"/>
      <c r="AE13" s="531"/>
      <c r="AF13" s="534"/>
      <c r="AG13" s="534"/>
      <c r="AH13" s="534"/>
    </row>
    <row r="14" spans="2:34" ht="90" x14ac:dyDescent="0.25">
      <c r="B14" s="498" t="s">
        <v>217</v>
      </c>
      <c r="C14" s="498" t="s">
        <v>218</v>
      </c>
      <c r="D14" s="498" t="s">
        <v>219</v>
      </c>
      <c r="E14" s="499">
        <v>66484000</v>
      </c>
      <c r="F14" s="116" t="s">
        <v>0</v>
      </c>
      <c r="G14" s="116" t="s">
        <v>19</v>
      </c>
      <c r="H14" s="116" t="s">
        <v>205</v>
      </c>
      <c r="I14" s="116" t="s">
        <v>205</v>
      </c>
      <c r="J14" s="116" t="s">
        <v>205</v>
      </c>
      <c r="K14" s="116" t="s">
        <v>220</v>
      </c>
      <c r="L14" s="116" t="s">
        <v>220</v>
      </c>
      <c r="M14" s="116" t="s">
        <v>221</v>
      </c>
      <c r="N14" s="116" t="s">
        <v>19</v>
      </c>
      <c r="O14" s="164" t="s">
        <v>222</v>
      </c>
      <c r="P14" s="164"/>
      <c r="Q14" s="116" t="s">
        <v>205</v>
      </c>
      <c r="R14" s="116" t="s">
        <v>205</v>
      </c>
      <c r="S14" s="116" t="s">
        <v>205</v>
      </c>
      <c r="T14" s="116" t="s">
        <v>220</v>
      </c>
      <c r="U14" s="116" t="s">
        <v>220</v>
      </c>
      <c r="V14" s="116" t="s">
        <v>221</v>
      </c>
      <c r="W14" s="116" t="s">
        <v>476</v>
      </c>
      <c r="X14" s="164" t="s">
        <v>876</v>
      </c>
      <c r="Y14" s="164"/>
      <c r="AA14" s="116" t="s">
        <v>476</v>
      </c>
      <c r="AB14" s="164" t="s">
        <v>1071</v>
      </c>
      <c r="AC14" s="164"/>
      <c r="AD14" s="164" t="s">
        <v>1070</v>
      </c>
      <c r="AE14" s="531"/>
      <c r="AF14" s="534"/>
      <c r="AG14" s="534"/>
      <c r="AH14" s="534"/>
    </row>
    <row r="15" spans="2:34" s="344" customFormat="1" ht="90" x14ac:dyDescent="0.25">
      <c r="B15" s="498" t="s">
        <v>217</v>
      </c>
      <c r="C15" s="498" t="s">
        <v>223</v>
      </c>
      <c r="D15" s="498" t="s">
        <v>125</v>
      </c>
      <c r="E15" s="499">
        <v>2700000000</v>
      </c>
      <c r="F15" s="116" t="s">
        <v>0</v>
      </c>
      <c r="G15" s="116" t="s">
        <v>19</v>
      </c>
      <c r="H15" s="116" t="s">
        <v>204</v>
      </c>
      <c r="I15" s="116" t="s">
        <v>204</v>
      </c>
      <c r="J15" s="116" t="s">
        <v>204</v>
      </c>
      <c r="K15" s="116" t="s">
        <v>205</v>
      </c>
      <c r="L15" s="164" t="s">
        <v>224</v>
      </c>
      <c r="M15" s="116" t="s">
        <v>225</v>
      </c>
      <c r="N15" s="116" t="s">
        <v>19</v>
      </c>
      <c r="O15" s="164" t="s">
        <v>226</v>
      </c>
      <c r="P15" s="116"/>
      <c r="Q15" s="116" t="s">
        <v>204</v>
      </c>
      <c r="R15" s="116" t="s">
        <v>204</v>
      </c>
      <c r="S15" s="116" t="s">
        <v>204</v>
      </c>
      <c r="T15" s="116" t="s">
        <v>205</v>
      </c>
      <c r="U15" s="164" t="s">
        <v>224</v>
      </c>
      <c r="V15" s="116" t="s">
        <v>225</v>
      </c>
      <c r="W15" s="116" t="s">
        <v>476</v>
      </c>
      <c r="X15" s="164" t="s">
        <v>226</v>
      </c>
      <c r="Y15" s="116"/>
      <c r="AA15" s="116" t="s">
        <v>476</v>
      </c>
      <c r="AB15" s="164" t="s">
        <v>226</v>
      </c>
      <c r="AC15" s="164" t="s">
        <v>1069</v>
      </c>
      <c r="AD15" s="116"/>
      <c r="AE15" s="531"/>
      <c r="AF15" s="534"/>
      <c r="AG15" s="534"/>
      <c r="AH15" s="534"/>
    </row>
    <row r="16" spans="2:34" s="344" customFormat="1" ht="90" x14ac:dyDescent="0.25">
      <c r="B16" s="498" t="s">
        <v>217</v>
      </c>
      <c r="C16" s="498" t="s">
        <v>223</v>
      </c>
      <c r="D16" s="498" t="s">
        <v>125</v>
      </c>
      <c r="E16" s="499">
        <v>73682526</v>
      </c>
      <c r="F16" s="116" t="s">
        <v>0</v>
      </c>
      <c r="G16" s="116" t="s">
        <v>19</v>
      </c>
      <c r="H16" s="116" t="s">
        <v>204</v>
      </c>
      <c r="I16" s="116" t="s">
        <v>204</v>
      </c>
      <c r="J16" s="116" t="s">
        <v>204</v>
      </c>
      <c r="K16" s="116" t="s">
        <v>227</v>
      </c>
      <c r="L16" s="116" t="s">
        <v>220</v>
      </c>
      <c r="M16" s="116" t="s">
        <v>221</v>
      </c>
      <c r="N16" s="116" t="s">
        <v>19</v>
      </c>
      <c r="O16" s="164" t="s">
        <v>222</v>
      </c>
      <c r="P16" s="116"/>
      <c r="Q16" s="116" t="s">
        <v>204</v>
      </c>
      <c r="R16" s="116" t="s">
        <v>204</v>
      </c>
      <c r="S16" s="116" t="s">
        <v>204</v>
      </c>
      <c r="T16" s="116" t="s">
        <v>227</v>
      </c>
      <c r="U16" s="116" t="s">
        <v>220</v>
      </c>
      <c r="V16" s="116" t="s">
        <v>221</v>
      </c>
      <c r="W16" s="116" t="s">
        <v>476</v>
      </c>
      <c r="X16" s="164" t="s">
        <v>877</v>
      </c>
      <c r="Y16" s="116"/>
      <c r="AA16" s="116" t="s">
        <v>476</v>
      </c>
      <c r="AB16" s="164" t="s">
        <v>1072</v>
      </c>
      <c r="AC16" s="116"/>
      <c r="AD16" s="116"/>
      <c r="AE16" s="531"/>
      <c r="AF16" s="534"/>
      <c r="AG16" s="534"/>
      <c r="AH16" s="534"/>
    </row>
    <row r="17" spans="2:34" s="344" customFormat="1" ht="90" x14ac:dyDescent="0.25">
      <c r="B17" s="498" t="s">
        <v>217</v>
      </c>
      <c r="C17" s="498" t="s">
        <v>228</v>
      </c>
      <c r="D17" s="498" t="s">
        <v>125</v>
      </c>
      <c r="E17" s="499">
        <v>1316364883</v>
      </c>
      <c r="F17" s="116" t="s">
        <v>0</v>
      </c>
      <c r="G17" s="116" t="s">
        <v>19</v>
      </c>
      <c r="H17" s="116" t="s">
        <v>229</v>
      </c>
      <c r="I17" s="116" t="s">
        <v>205</v>
      </c>
      <c r="J17" s="116" t="s">
        <v>205</v>
      </c>
      <c r="K17" s="116" t="s">
        <v>193</v>
      </c>
      <c r="L17" s="116" t="s">
        <v>193</v>
      </c>
      <c r="M17" s="116" t="s">
        <v>230</v>
      </c>
      <c r="N17" s="116"/>
      <c r="O17" s="164" t="s">
        <v>231</v>
      </c>
      <c r="P17" s="116"/>
      <c r="Q17" s="116"/>
      <c r="R17" s="116"/>
      <c r="S17" s="116" t="s">
        <v>205</v>
      </c>
      <c r="T17" s="116" t="s">
        <v>193</v>
      </c>
      <c r="U17" s="116" t="s">
        <v>193</v>
      </c>
      <c r="V17" s="116" t="s">
        <v>230</v>
      </c>
      <c r="W17" s="116" t="s">
        <v>476</v>
      </c>
      <c r="X17" s="164" t="s">
        <v>878</v>
      </c>
      <c r="Y17" s="116"/>
      <c r="AA17" s="116" t="s">
        <v>476</v>
      </c>
      <c r="AB17" s="164" t="s">
        <v>1073</v>
      </c>
      <c r="AC17" s="116"/>
      <c r="AD17" s="116"/>
      <c r="AE17" s="531"/>
      <c r="AF17" s="534"/>
      <c r="AG17" s="534"/>
      <c r="AH17" s="534"/>
    </row>
    <row r="18" spans="2:34" s="344" customFormat="1" ht="90" x14ac:dyDescent="0.25">
      <c r="B18" s="498" t="s">
        <v>217</v>
      </c>
      <c r="C18" s="498" t="s">
        <v>228</v>
      </c>
      <c r="D18" s="498" t="s">
        <v>125</v>
      </c>
      <c r="E18" s="499">
        <v>54323500</v>
      </c>
      <c r="F18" s="116" t="s">
        <v>0</v>
      </c>
      <c r="G18" s="116" t="s">
        <v>19</v>
      </c>
      <c r="H18" s="116" t="s">
        <v>204</v>
      </c>
      <c r="I18" s="116" t="s">
        <v>204</v>
      </c>
      <c r="J18" s="116" t="s">
        <v>204</v>
      </c>
      <c r="K18" s="116" t="s">
        <v>227</v>
      </c>
      <c r="L18" s="116" t="s">
        <v>227</v>
      </c>
      <c r="M18" s="116" t="s">
        <v>227</v>
      </c>
      <c r="N18" s="116" t="s">
        <v>19</v>
      </c>
      <c r="O18" s="164" t="s">
        <v>232</v>
      </c>
      <c r="P18" s="164"/>
      <c r="Q18" s="116" t="s">
        <v>204</v>
      </c>
      <c r="R18" s="116" t="s">
        <v>204</v>
      </c>
      <c r="S18" s="116" t="s">
        <v>204</v>
      </c>
      <c r="T18" s="116" t="s">
        <v>227</v>
      </c>
      <c r="U18" s="116" t="s">
        <v>227</v>
      </c>
      <c r="V18" s="116" t="s">
        <v>227</v>
      </c>
      <c r="W18" s="116" t="s">
        <v>476</v>
      </c>
      <c r="X18" s="164" t="s">
        <v>879</v>
      </c>
      <c r="Y18" s="164"/>
      <c r="AA18" s="116" t="s">
        <v>476</v>
      </c>
      <c r="AB18" s="164" t="s">
        <v>879</v>
      </c>
      <c r="AC18" s="164"/>
      <c r="AD18" s="116"/>
      <c r="AE18" s="531"/>
      <c r="AF18" s="534"/>
      <c r="AG18" s="534"/>
      <c r="AH18" s="534"/>
    </row>
    <row r="19" spans="2:34" s="344" customFormat="1" ht="90" x14ac:dyDescent="0.25">
      <c r="B19" s="498" t="s">
        <v>217</v>
      </c>
      <c r="C19" s="498" t="s">
        <v>233</v>
      </c>
      <c r="D19" s="498" t="s">
        <v>125</v>
      </c>
      <c r="E19" s="499">
        <v>137559027</v>
      </c>
      <c r="F19" s="116" t="s">
        <v>0</v>
      </c>
      <c r="G19" s="116" t="s">
        <v>19</v>
      </c>
      <c r="H19" s="116" t="s">
        <v>204</v>
      </c>
      <c r="I19" s="116" t="s">
        <v>204</v>
      </c>
      <c r="J19" s="116" t="s">
        <v>204</v>
      </c>
      <c r="K19" s="116" t="s">
        <v>227</v>
      </c>
      <c r="L19" s="116" t="s">
        <v>204</v>
      </c>
      <c r="M19" s="116" t="s">
        <v>230</v>
      </c>
      <c r="N19" s="116" t="s">
        <v>19</v>
      </c>
      <c r="O19" s="164" t="s">
        <v>234</v>
      </c>
      <c r="P19" s="116"/>
      <c r="Q19" s="116" t="s">
        <v>204</v>
      </c>
      <c r="R19" s="116" t="s">
        <v>204</v>
      </c>
      <c r="S19" s="116" t="s">
        <v>204</v>
      </c>
      <c r="T19" s="116" t="s">
        <v>227</v>
      </c>
      <c r="U19" s="116" t="s">
        <v>204</v>
      </c>
      <c r="V19" s="116" t="s">
        <v>230</v>
      </c>
      <c r="W19" s="116" t="s">
        <v>476</v>
      </c>
      <c r="X19" s="164" t="s">
        <v>234</v>
      </c>
      <c r="Y19" s="116"/>
      <c r="AA19" s="473" t="s">
        <v>476</v>
      </c>
      <c r="AB19" s="474" t="s">
        <v>234</v>
      </c>
      <c r="AC19" s="116"/>
      <c r="AD19" s="116"/>
      <c r="AE19" s="532"/>
      <c r="AF19" s="534"/>
      <c r="AG19" s="534"/>
      <c r="AH19" s="534"/>
    </row>
    <row r="20" spans="2:34" s="344" customFormat="1" ht="105" x14ac:dyDescent="0.25">
      <c r="B20" s="498" t="s">
        <v>217</v>
      </c>
      <c r="C20" s="498" t="s">
        <v>235</v>
      </c>
      <c r="D20" s="498" t="s">
        <v>125</v>
      </c>
      <c r="E20" s="499">
        <v>48407000</v>
      </c>
      <c r="F20" s="116" t="s">
        <v>0</v>
      </c>
      <c r="G20" s="116" t="s">
        <v>19</v>
      </c>
      <c r="H20" s="116" t="s">
        <v>204</v>
      </c>
      <c r="I20" s="116" t="s">
        <v>204</v>
      </c>
      <c r="J20" s="116" t="s">
        <v>204</v>
      </c>
      <c r="K20" s="116" t="s">
        <v>193</v>
      </c>
      <c r="L20" s="116" t="s">
        <v>236</v>
      </c>
      <c r="M20" s="116" t="s">
        <v>230</v>
      </c>
      <c r="N20" s="116"/>
      <c r="O20" s="164" t="s">
        <v>237</v>
      </c>
      <c r="P20" s="116"/>
      <c r="Q20" s="116" t="s">
        <v>204</v>
      </c>
      <c r="R20" s="116" t="s">
        <v>204</v>
      </c>
      <c r="S20" s="116" t="s">
        <v>204</v>
      </c>
      <c r="T20" s="116" t="s">
        <v>193</v>
      </c>
      <c r="U20" s="116" t="s">
        <v>236</v>
      </c>
      <c r="V20" s="116" t="s">
        <v>230</v>
      </c>
      <c r="W20" s="116" t="s">
        <v>476</v>
      </c>
      <c r="X20" s="164" t="s">
        <v>880</v>
      </c>
      <c r="Y20" s="116"/>
      <c r="AA20" s="473" t="s">
        <v>476</v>
      </c>
      <c r="AB20" s="474" t="s">
        <v>880</v>
      </c>
      <c r="AC20" s="116"/>
      <c r="AD20" s="116"/>
      <c r="AE20" s="532"/>
      <c r="AF20" s="534"/>
      <c r="AG20" s="534"/>
      <c r="AH20" s="534"/>
    </row>
    <row r="21" spans="2:34" s="344" customFormat="1" ht="90" x14ac:dyDescent="0.25">
      <c r="B21" s="498" t="s">
        <v>217</v>
      </c>
      <c r="C21" s="498" t="s">
        <v>238</v>
      </c>
      <c r="D21" s="498" t="s">
        <v>125</v>
      </c>
      <c r="E21" s="499">
        <v>107627470</v>
      </c>
      <c r="F21" s="116" t="s">
        <v>0</v>
      </c>
      <c r="G21" s="116" t="s">
        <v>19</v>
      </c>
      <c r="H21" s="116" t="s">
        <v>204</v>
      </c>
      <c r="I21" s="116" t="s">
        <v>204</v>
      </c>
      <c r="J21" s="116" t="s">
        <v>204</v>
      </c>
      <c r="K21" s="116" t="s">
        <v>193</v>
      </c>
      <c r="L21" s="116" t="s">
        <v>204</v>
      </c>
      <c r="M21" s="116" t="s">
        <v>204</v>
      </c>
      <c r="N21" s="116"/>
      <c r="O21" s="164" t="s">
        <v>239</v>
      </c>
      <c r="P21" s="116"/>
      <c r="Q21" s="116" t="s">
        <v>204</v>
      </c>
      <c r="R21" s="116" t="s">
        <v>204</v>
      </c>
      <c r="S21" s="116" t="s">
        <v>204</v>
      </c>
      <c r="T21" s="116" t="s">
        <v>193</v>
      </c>
      <c r="U21" s="116" t="s">
        <v>204</v>
      </c>
      <c r="V21" s="116" t="s">
        <v>204</v>
      </c>
      <c r="W21" s="116" t="s">
        <v>476</v>
      </c>
      <c r="X21" s="164" t="s">
        <v>881</v>
      </c>
      <c r="Y21" s="116"/>
      <c r="AA21" s="473" t="s">
        <v>476</v>
      </c>
      <c r="AB21" s="474" t="s">
        <v>881</v>
      </c>
      <c r="AC21" s="116"/>
      <c r="AD21" s="116"/>
      <c r="AE21" s="532"/>
      <c r="AF21" s="534"/>
      <c r="AG21" s="534"/>
      <c r="AH21" s="534"/>
    </row>
    <row r="22" spans="2:34" s="344" customFormat="1" ht="105" x14ac:dyDescent="0.25">
      <c r="B22" s="498" t="s">
        <v>217</v>
      </c>
      <c r="C22" s="498" t="s">
        <v>240</v>
      </c>
      <c r="D22" s="498" t="s">
        <v>125</v>
      </c>
      <c r="E22" s="499">
        <v>1095551594</v>
      </c>
      <c r="F22" s="116" t="s">
        <v>19</v>
      </c>
      <c r="G22" s="116" t="s">
        <v>19</v>
      </c>
      <c r="H22" s="116" t="s">
        <v>204</v>
      </c>
      <c r="I22" s="116" t="s">
        <v>204</v>
      </c>
      <c r="J22" s="116" t="s">
        <v>204</v>
      </c>
      <c r="K22" s="116" t="s">
        <v>205</v>
      </c>
      <c r="L22" s="116" t="s">
        <v>205</v>
      </c>
      <c r="M22" s="116" t="s">
        <v>241</v>
      </c>
      <c r="N22" s="116" t="s">
        <v>19</v>
      </c>
      <c r="O22" s="164" t="s">
        <v>242</v>
      </c>
      <c r="P22" s="116"/>
      <c r="Q22" s="116" t="s">
        <v>204</v>
      </c>
      <c r="R22" s="116" t="s">
        <v>204</v>
      </c>
      <c r="S22" s="116" t="s">
        <v>204</v>
      </c>
      <c r="T22" s="116" t="s">
        <v>205</v>
      </c>
      <c r="U22" s="116" t="s">
        <v>205</v>
      </c>
      <c r="V22" s="116" t="s">
        <v>241</v>
      </c>
      <c r="W22" s="116" t="s">
        <v>476</v>
      </c>
      <c r="X22" s="164" t="s">
        <v>882</v>
      </c>
      <c r="Y22" s="116"/>
      <c r="AA22" s="116" t="s">
        <v>476</v>
      </c>
      <c r="AB22" s="164" t="s">
        <v>1074</v>
      </c>
      <c r="AC22" s="116"/>
      <c r="AD22" s="116"/>
      <c r="AE22" s="531"/>
      <c r="AF22" s="534"/>
      <c r="AG22" s="534"/>
      <c r="AH22" s="534"/>
    </row>
    <row r="23" spans="2:34" s="344" customFormat="1" ht="49.5" customHeight="1" x14ac:dyDescent="0.25">
      <c r="B23" s="500" t="s">
        <v>243</v>
      </c>
      <c r="C23" s="500" t="s">
        <v>244</v>
      </c>
      <c r="D23" s="500" t="s">
        <v>125</v>
      </c>
      <c r="E23" s="501">
        <v>2000000000</v>
      </c>
      <c r="F23" s="116" t="s">
        <v>204</v>
      </c>
      <c r="G23" s="116" t="s">
        <v>19</v>
      </c>
      <c r="H23" s="369" t="s">
        <v>193</v>
      </c>
      <c r="I23" s="369" t="s">
        <v>193</v>
      </c>
      <c r="J23" s="116" t="s">
        <v>245</v>
      </c>
      <c r="K23" s="116" t="s">
        <v>245</v>
      </c>
      <c r="L23" s="116" t="s">
        <v>246</v>
      </c>
      <c r="M23" s="116" t="s">
        <v>230</v>
      </c>
      <c r="N23" s="116"/>
      <c r="O23" s="164"/>
      <c r="P23" s="116"/>
      <c r="Q23" s="369" t="s">
        <v>193</v>
      </c>
      <c r="R23" s="369" t="s">
        <v>193</v>
      </c>
      <c r="S23" s="116" t="s">
        <v>245</v>
      </c>
      <c r="T23" s="116" t="s">
        <v>245</v>
      </c>
      <c r="U23" s="116" t="s">
        <v>246</v>
      </c>
      <c r="V23" s="116" t="s">
        <v>230</v>
      </c>
      <c r="W23" s="360" t="s">
        <v>204</v>
      </c>
      <c r="X23" s="204" t="s">
        <v>1050</v>
      </c>
      <c r="Y23" s="116"/>
      <c r="AA23" s="360" t="s">
        <v>204</v>
      </c>
      <c r="AB23" s="204" t="s">
        <v>1050</v>
      </c>
      <c r="AC23" s="164" t="s">
        <v>1075</v>
      </c>
      <c r="AD23" s="311" t="s">
        <v>1207</v>
      </c>
      <c r="AE23" s="533"/>
      <c r="AF23" s="534"/>
      <c r="AG23" s="534"/>
      <c r="AH23" s="534"/>
    </row>
    <row r="24" spans="2:34" s="344" customFormat="1" ht="105" x14ac:dyDescent="0.25">
      <c r="B24" s="500" t="s">
        <v>243</v>
      </c>
      <c r="C24" s="500" t="s">
        <v>247</v>
      </c>
      <c r="D24" s="500" t="s">
        <v>125</v>
      </c>
      <c r="E24" s="501">
        <v>1500000000</v>
      </c>
      <c r="F24" s="116" t="s">
        <v>0</v>
      </c>
      <c r="G24" s="116" t="s">
        <v>19</v>
      </c>
      <c r="H24" s="369" t="s">
        <v>193</v>
      </c>
      <c r="I24" s="369" t="s">
        <v>193</v>
      </c>
      <c r="J24" s="116" t="s">
        <v>245</v>
      </c>
      <c r="K24" s="116" t="s">
        <v>245</v>
      </c>
      <c r="L24" s="116" t="s">
        <v>246</v>
      </c>
      <c r="M24" s="116" t="s">
        <v>230</v>
      </c>
      <c r="N24" s="116"/>
      <c r="O24" s="164" t="s">
        <v>248</v>
      </c>
      <c r="P24" s="116"/>
      <c r="Q24" s="369" t="s">
        <v>193</v>
      </c>
      <c r="R24" s="369" t="s">
        <v>193</v>
      </c>
      <c r="S24" s="116" t="s">
        <v>245</v>
      </c>
      <c r="T24" s="116" t="s">
        <v>245</v>
      </c>
      <c r="U24" s="116" t="s">
        <v>246</v>
      </c>
      <c r="V24" s="116" t="s">
        <v>230</v>
      </c>
      <c r="W24" s="116" t="s">
        <v>506</v>
      </c>
      <c r="X24" s="164" t="s">
        <v>883</v>
      </c>
      <c r="Y24" s="116"/>
      <c r="AA24" s="116" t="s">
        <v>506</v>
      </c>
      <c r="AB24" s="164" t="s">
        <v>1076</v>
      </c>
      <c r="AC24" s="116"/>
      <c r="AD24" s="356"/>
      <c r="AE24" s="531"/>
      <c r="AF24" s="534"/>
      <c r="AG24" s="534"/>
      <c r="AH24" s="534"/>
    </row>
    <row r="25" spans="2:34" s="344" customFormat="1" ht="120" x14ac:dyDescent="0.25">
      <c r="B25" s="500" t="s">
        <v>243</v>
      </c>
      <c r="C25" s="500" t="s">
        <v>249</v>
      </c>
      <c r="D25" s="500" t="s">
        <v>125</v>
      </c>
      <c r="E25" s="501">
        <v>2100000000</v>
      </c>
      <c r="F25" s="116" t="s">
        <v>0</v>
      </c>
      <c r="G25" s="116" t="s">
        <v>19</v>
      </c>
      <c r="H25" s="116" t="s">
        <v>205</v>
      </c>
      <c r="I25" s="116" t="s">
        <v>205</v>
      </c>
      <c r="J25" s="116" t="s">
        <v>220</v>
      </c>
      <c r="K25" s="116" t="s">
        <v>193</v>
      </c>
      <c r="L25" s="116" t="s">
        <v>193</v>
      </c>
      <c r="M25" s="116" t="s">
        <v>230</v>
      </c>
      <c r="N25" s="116"/>
      <c r="O25" s="164"/>
      <c r="P25" s="116"/>
      <c r="Q25" s="116" t="s">
        <v>205</v>
      </c>
      <c r="R25" s="116" t="s">
        <v>205</v>
      </c>
      <c r="S25" s="116" t="s">
        <v>220</v>
      </c>
      <c r="T25" s="116" t="s">
        <v>193</v>
      </c>
      <c r="U25" s="116" t="s">
        <v>193</v>
      </c>
      <c r="V25" s="116" t="s">
        <v>230</v>
      </c>
      <c r="W25" s="360" t="s">
        <v>476</v>
      </c>
      <c r="X25" s="164" t="s">
        <v>884</v>
      </c>
      <c r="Y25" s="116"/>
      <c r="AA25" s="360" t="s">
        <v>476</v>
      </c>
      <c r="AB25" s="164" t="s">
        <v>1077</v>
      </c>
      <c r="AC25" s="164" t="s">
        <v>1078</v>
      </c>
      <c r="AD25" s="356"/>
      <c r="AE25" s="533"/>
      <c r="AF25" s="534"/>
      <c r="AG25" s="534"/>
      <c r="AH25" s="534"/>
    </row>
    <row r="26" spans="2:34" s="344" customFormat="1" ht="120" x14ac:dyDescent="0.25">
      <c r="B26" s="500" t="s">
        <v>243</v>
      </c>
      <c r="C26" s="502" t="s">
        <v>250</v>
      </c>
      <c r="D26" s="500" t="s">
        <v>125</v>
      </c>
      <c r="E26" s="501">
        <v>500000000</v>
      </c>
      <c r="F26" s="116" t="s">
        <v>0</v>
      </c>
      <c r="G26" s="116" t="s">
        <v>19</v>
      </c>
      <c r="H26" s="369" t="s">
        <v>193</v>
      </c>
      <c r="I26" s="369" t="s">
        <v>193</v>
      </c>
      <c r="J26" s="116" t="s">
        <v>245</v>
      </c>
      <c r="K26" s="116" t="s">
        <v>195</v>
      </c>
      <c r="L26" s="116" t="s">
        <v>196</v>
      </c>
      <c r="M26" s="116" t="s">
        <v>230</v>
      </c>
      <c r="N26" s="116"/>
      <c r="O26" s="164"/>
      <c r="P26" s="116"/>
      <c r="Q26" s="369" t="s">
        <v>193</v>
      </c>
      <c r="R26" s="369" t="s">
        <v>193</v>
      </c>
      <c r="S26" s="116" t="s">
        <v>245</v>
      </c>
      <c r="T26" s="116" t="s">
        <v>195</v>
      </c>
      <c r="U26" s="116" t="s">
        <v>196</v>
      </c>
      <c r="V26" s="116" t="s">
        <v>230</v>
      </c>
      <c r="W26" s="116" t="s">
        <v>204</v>
      </c>
      <c r="X26" s="164" t="s">
        <v>885</v>
      </c>
      <c r="Y26" s="116"/>
      <c r="AA26" s="116" t="s">
        <v>204</v>
      </c>
      <c r="AB26" s="164" t="s">
        <v>885</v>
      </c>
      <c r="AC26" s="164" t="s">
        <v>1075</v>
      </c>
      <c r="AD26" s="356"/>
      <c r="AE26" s="531"/>
      <c r="AF26" s="534"/>
      <c r="AG26" s="534"/>
      <c r="AH26" s="534"/>
    </row>
    <row r="27" spans="2:34" s="344" customFormat="1" ht="120" x14ac:dyDescent="0.25">
      <c r="B27" s="500" t="s">
        <v>243</v>
      </c>
      <c r="C27" s="500" t="s">
        <v>251</v>
      </c>
      <c r="D27" s="500" t="s">
        <v>125</v>
      </c>
      <c r="E27" s="501">
        <v>900000000</v>
      </c>
      <c r="F27" s="116" t="s">
        <v>0</v>
      </c>
      <c r="G27" s="116" t="s">
        <v>19</v>
      </c>
      <c r="H27" s="369" t="s">
        <v>193</v>
      </c>
      <c r="I27" s="369" t="s">
        <v>193</v>
      </c>
      <c r="J27" s="116" t="s">
        <v>245</v>
      </c>
      <c r="K27" s="116" t="s">
        <v>195</v>
      </c>
      <c r="L27" s="116" t="s">
        <v>196</v>
      </c>
      <c r="M27" s="116" t="s">
        <v>230</v>
      </c>
      <c r="N27" s="116"/>
      <c r="O27" s="164"/>
      <c r="P27" s="116"/>
      <c r="Q27" s="369" t="s">
        <v>193</v>
      </c>
      <c r="R27" s="369" t="s">
        <v>193</v>
      </c>
      <c r="S27" s="116" t="s">
        <v>245</v>
      </c>
      <c r="T27" s="116" t="s">
        <v>195</v>
      </c>
      <c r="U27" s="116" t="s">
        <v>196</v>
      </c>
      <c r="V27" s="116" t="s">
        <v>230</v>
      </c>
      <c r="W27" s="116" t="s">
        <v>204</v>
      </c>
      <c r="X27" s="164" t="s">
        <v>886</v>
      </c>
      <c r="Y27" s="116"/>
      <c r="AA27" s="116" t="s">
        <v>204</v>
      </c>
      <c r="AB27" s="164" t="s">
        <v>886</v>
      </c>
      <c r="AC27" s="164" t="s">
        <v>1075</v>
      </c>
      <c r="AD27" s="356"/>
      <c r="AE27" s="531"/>
      <c r="AF27" s="534"/>
      <c r="AG27" s="534"/>
      <c r="AH27" s="534"/>
    </row>
    <row r="28" spans="2:34" s="344" customFormat="1" ht="180" x14ac:dyDescent="0.25">
      <c r="B28" s="500" t="s">
        <v>243</v>
      </c>
      <c r="C28" s="500" t="s">
        <v>252</v>
      </c>
      <c r="D28" s="500" t="s">
        <v>125</v>
      </c>
      <c r="E28" s="501">
        <v>4500000000</v>
      </c>
      <c r="F28" s="116" t="s">
        <v>0</v>
      </c>
      <c r="G28" s="116" t="s">
        <v>19</v>
      </c>
      <c r="H28" s="369" t="s">
        <v>193</v>
      </c>
      <c r="I28" s="369" t="s">
        <v>193</v>
      </c>
      <c r="J28" s="116" t="s">
        <v>245</v>
      </c>
      <c r="K28" s="116" t="s">
        <v>246</v>
      </c>
      <c r="L28" s="116" t="s">
        <v>195</v>
      </c>
      <c r="M28" s="116" t="s">
        <v>230</v>
      </c>
      <c r="N28" s="116"/>
      <c r="O28" s="164"/>
      <c r="P28" s="116"/>
      <c r="Q28" s="369" t="s">
        <v>193</v>
      </c>
      <c r="R28" s="369" t="s">
        <v>193</v>
      </c>
      <c r="S28" s="116" t="s">
        <v>245</v>
      </c>
      <c r="T28" s="116" t="s">
        <v>246</v>
      </c>
      <c r="U28" s="116" t="s">
        <v>195</v>
      </c>
      <c r="V28" s="116" t="s">
        <v>230</v>
      </c>
      <c r="W28" s="116" t="s">
        <v>506</v>
      </c>
      <c r="X28" s="164" t="s">
        <v>887</v>
      </c>
      <c r="Y28" s="116"/>
      <c r="AA28" s="116" t="s">
        <v>506</v>
      </c>
      <c r="AB28" s="164" t="s">
        <v>1206</v>
      </c>
      <c r="AC28" s="164" t="s">
        <v>1075</v>
      </c>
      <c r="AD28" s="313"/>
      <c r="AE28" s="531"/>
      <c r="AF28" s="534"/>
      <c r="AG28" s="534"/>
      <c r="AH28" s="534"/>
    </row>
    <row r="29" spans="2:34" s="344" customFormat="1" ht="162.75" customHeight="1" x14ac:dyDescent="0.25">
      <c r="B29" s="503" t="s">
        <v>253</v>
      </c>
      <c r="C29" s="498" t="s">
        <v>254</v>
      </c>
      <c r="D29" s="498" t="s">
        <v>125</v>
      </c>
      <c r="E29" s="501">
        <v>1800000000</v>
      </c>
      <c r="F29" s="116" t="s">
        <v>19</v>
      </c>
      <c r="G29" s="116" t="s">
        <v>19</v>
      </c>
      <c r="H29" s="116" t="s">
        <v>255</v>
      </c>
      <c r="I29" s="116" t="s">
        <v>245</v>
      </c>
      <c r="J29" s="116" t="s">
        <v>246</v>
      </c>
      <c r="K29" s="116" t="s">
        <v>256</v>
      </c>
      <c r="L29" s="116" t="s">
        <v>256</v>
      </c>
      <c r="M29" s="116" t="s">
        <v>230</v>
      </c>
      <c r="N29" s="116"/>
      <c r="O29" s="164" t="s">
        <v>257</v>
      </c>
      <c r="P29" s="116"/>
      <c r="Q29" s="116" t="s">
        <v>255</v>
      </c>
      <c r="R29" s="116" t="s">
        <v>245</v>
      </c>
      <c r="S29" s="116" t="s">
        <v>246</v>
      </c>
      <c r="T29" s="116" t="s">
        <v>256</v>
      </c>
      <c r="U29" s="116" t="s">
        <v>256</v>
      </c>
      <c r="V29" s="116" t="s">
        <v>230</v>
      </c>
      <c r="W29" s="116" t="s">
        <v>506</v>
      </c>
      <c r="X29" s="164" t="s">
        <v>889</v>
      </c>
      <c r="Y29" s="116"/>
      <c r="AA29" s="116" t="s">
        <v>506</v>
      </c>
      <c r="AB29" s="164" t="s">
        <v>1079</v>
      </c>
      <c r="AC29" s="332" t="s">
        <v>1080</v>
      </c>
      <c r="AD29" s="116"/>
      <c r="AE29" s="531"/>
      <c r="AF29" s="534"/>
      <c r="AG29" s="534"/>
      <c r="AH29" s="534"/>
    </row>
    <row r="30" spans="2:34" s="344" customFormat="1" ht="198" customHeight="1" x14ac:dyDescent="0.25">
      <c r="B30" s="503"/>
      <c r="C30" s="504" t="s">
        <v>258</v>
      </c>
      <c r="D30" s="498" t="s">
        <v>125</v>
      </c>
      <c r="E30" s="501">
        <v>200000000</v>
      </c>
      <c r="F30" s="116" t="s">
        <v>0</v>
      </c>
      <c r="G30" s="116" t="s">
        <v>204</v>
      </c>
      <c r="H30" s="369" t="s">
        <v>227</v>
      </c>
      <c r="I30" s="116" t="s">
        <v>227</v>
      </c>
      <c r="J30" s="116" t="s">
        <v>259</v>
      </c>
      <c r="K30" s="116" t="s">
        <v>193</v>
      </c>
      <c r="L30" s="116" t="s">
        <v>194</v>
      </c>
      <c r="M30" s="116" t="s">
        <v>230</v>
      </c>
      <c r="N30" s="116"/>
      <c r="O30" s="164"/>
      <c r="P30" s="116"/>
      <c r="Q30" s="369" t="s">
        <v>227</v>
      </c>
      <c r="R30" s="116" t="s">
        <v>227</v>
      </c>
      <c r="S30" s="116" t="s">
        <v>259</v>
      </c>
      <c r="T30" s="116" t="s">
        <v>193</v>
      </c>
      <c r="U30" s="116" t="s">
        <v>194</v>
      </c>
      <c r="V30" s="116" t="s">
        <v>230</v>
      </c>
      <c r="W30" s="116" t="s">
        <v>506</v>
      </c>
      <c r="X30" s="164" t="s">
        <v>888</v>
      </c>
      <c r="Y30" s="116"/>
      <c r="AA30" s="116" t="s">
        <v>476</v>
      </c>
      <c r="AB30" s="164" t="s">
        <v>1208</v>
      </c>
      <c r="AC30" s="332"/>
      <c r="AD30" s="116"/>
      <c r="AE30" s="531"/>
      <c r="AF30" s="534"/>
      <c r="AG30" s="534"/>
      <c r="AH30" s="534"/>
    </row>
    <row r="31" spans="2:34" s="344" customFormat="1" ht="96.75" customHeight="1" x14ac:dyDescent="0.25">
      <c r="B31" s="505" t="s">
        <v>260</v>
      </c>
      <c r="C31" s="505" t="s">
        <v>261</v>
      </c>
      <c r="D31" s="505" t="s">
        <v>125</v>
      </c>
      <c r="E31" s="501">
        <v>405230059</v>
      </c>
      <c r="F31" s="116" t="s">
        <v>0</v>
      </c>
      <c r="G31" s="116" t="s">
        <v>19</v>
      </c>
      <c r="H31" s="116" t="s">
        <v>220</v>
      </c>
      <c r="I31" s="116" t="s">
        <v>193</v>
      </c>
      <c r="J31" s="369" t="s">
        <v>193</v>
      </c>
      <c r="K31" s="116" t="s">
        <v>245</v>
      </c>
      <c r="L31" s="116" t="s">
        <v>246</v>
      </c>
      <c r="M31" s="116" t="s">
        <v>230</v>
      </c>
      <c r="N31" s="116"/>
      <c r="O31" s="164"/>
      <c r="P31" s="116"/>
      <c r="Q31" s="116" t="s">
        <v>220</v>
      </c>
      <c r="R31" s="116" t="s">
        <v>193</v>
      </c>
      <c r="S31" s="369" t="s">
        <v>193</v>
      </c>
      <c r="T31" s="116" t="s">
        <v>245</v>
      </c>
      <c r="U31" s="116" t="s">
        <v>246</v>
      </c>
      <c r="V31" s="116" t="s">
        <v>230</v>
      </c>
      <c r="W31" s="116" t="s">
        <v>506</v>
      </c>
      <c r="X31" s="164" t="s">
        <v>890</v>
      </c>
      <c r="Y31" s="116"/>
      <c r="AA31" s="116" t="s">
        <v>476</v>
      </c>
      <c r="AB31" s="164" t="s">
        <v>1081</v>
      </c>
      <c r="AC31" s="164" t="s">
        <v>1209</v>
      </c>
      <c r="AD31" s="116"/>
      <c r="AE31" s="531"/>
      <c r="AF31" s="534"/>
      <c r="AG31" s="534"/>
      <c r="AH31" s="534"/>
    </row>
    <row r="32" spans="2:34" s="344" customFormat="1" ht="87" customHeight="1" x14ac:dyDescent="0.25">
      <c r="B32" s="505" t="s">
        <v>260</v>
      </c>
      <c r="C32" s="505" t="s">
        <v>262</v>
      </c>
      <c r="D32" s="505" t="s">
        <v>263</v>
      </c>
      <c r="E32" s="501">
        <v>1000000000</v>
      </c>
      <c r="F32" s="116" t="s">
        <v>0</v>
      </c>
      <c r="G32" s="116" t="s">
        <v>19</v>
      </c>
      <c r="H32" s="116" t="s">
        <v>264</v>
      </c>
      <c r="I32" s="116" t="s">
        <v>215</v>
      </c>
      <c r="J32" s="369" t="s">
        <v>265</v>
      </c>
      <c r="K32" s="116" t="s">
        <v>196</v>
      </c>
      <c r="L32" s="116" t="s">
        <v>266</v>
      </c>
      <c r="M32" s="116" t="s">
        <v>267</v>
      </c>
      <c r="N32" s="116"/>
      <c r="O32" s="164"/>
      <c r="P32" s="116"/>
      <c r="Q32" s="116" t="s">
        <v>264</v>
      </c>
      <c r="R32" s="116" t="s">
        <v>215</v>
      </c>
      <c r="S32" s="369" t="s">
        <v>265</v>
      </c>
      <c r="T32" s="116" t="s">
        <v>196</v>
      </c>
      <c r="U32" s="116" t="s">
        <v>266</v>
      </c>
      <c r="V32" s="116" t="s">
        <v>267</v>
      </c>
      <c r="W32" s="116" t="s">
        <v>476</v>
      </c>
      <c r="X32" s="164" t="s">
        <v>891</v>
      </c>
      <c r="Y32" s="116"/>
      <c r="AA32" s="116" t="s">
        <v>506</v>
      </c>
      <c r="AB32" s="164" t="s">
        <v>1210</v>
      </c>
      <c r="AC32" s="475" t="s">
        <v>1211</v>
      </c>
      <c r="AD32" s="116"/>
      <c r="AE32" s="531"/>
      <c r="AF32" s="534"/>
      <c r="AG32" s="534"/>
      <c r="AH32" s="534"/>
    </row>
    <row r="33" spans="1:34" s="344" customFormat="1" ht="83.25" customHeight="1" x14ac:dyDescent="0.25">
      <c r="B33" s="506" t="s">
        <v>260</v>
      </c>
      <c r="C33" s="505" t="s">
        <v>268</v>
      </c>
      <c r="D33" s="505" t="s">
        <v>269</v>
      </c>
      <c r="E33" s="501">
        <v>3326361373</v>
      </c>
      <c r="F33" s="116" t="s">
        <v>0</v>
      </c>
      <c r="G33" s="116" t="s">
        <v>19</v>
      </c>
      <c r="H33" s="116" t="s">
        <v>204</v>
      </c>
      <c r="I33" s="116" t="s">
        <v>204</v>
      </c>
      <c r="J33" s="116" t="s">
        <v>204</v>
      </c>
      <c r="K33" s="116" t="s">
        <v>205</v>
      </c>
      <c r="L33" s="116" t="s">
        <v>270</v>
      </c>
      <c r="M33" s="116" t="s">
        <v>271</v>
      </c>
      <c r="N33" s="116" t="s">
        <v>19</v>
      </c>
      <c r="O33" s="164" t="s">
        <v>272</v>
      </c>
      <c r="P33" s="116"/>
      <c r="Q33" s="116" t="s">
        <v>204</v>
      </c>
      <c r="R33" s="116" t="s">
        <v>204</v>
      </c>
      <c r="S33" s="116" t="s">
        <v>204</v>
      </c>
      <c r="T33" s="116" t="s">
        <v>205</v>
      </c>
      <c r="U33" s="116" t="s">
        <v>270</v>
      </c>
      <c r="V33" s="116" t="s">
        <v>271</v>
      </c>
      <c r="W33" s="116" t="s">
        <v>476</v>
      </c>
      <c r="X33" s="164" t="s">
        <v>892</v>
      </c>
      <c r="Y33" s="116"/>
      <c r="AA33" s="116" t="s">
        <v>1082</v>
      </c>
      <c r="AB33" s="164" t="s">
        <v>1212</v>
      </c>
      <c r="AC33" s="116"/>
      <c r="AD33" s="116"/>
      <c r="AE33" s="531"/>
      <c r="AF33" s="534"/>
      <c r="AG33" s="534"/>
      <c r="AH33" s="534"/>
    </row>
    <row r="34" spans="1:34" s="344" customFormat="1" ht="83.25" customHeight="1" x14ac:dyDescent="0.25">
      <c r="B34" s="506" t="s">
        <v>260</v>
      </c>
      <c r="C34" s="505" t="s">
        <v>273</v>
      </c>
      <c r="D34" s="505" t="s">
        <v>274</v>
      </c>
      <c r="E34" s="501">
        <v>13789080</v>
      </c>
      <c r="F34" s="116" t="s">
        <v>0</v>
      </c>
      <c r="G34" s="116" t="s">
        <v>19</v>
      </c>
      <c r="H34" s="116" t="s">
        <v>204</v>
      </c>
      <c r="I34" s="116" t="s">
        <v>204</v>
      </c>
      <c r="J34" s="116" t="s">
        <v>204</v>
      </c>
      <c r="K34" s="116" t="s">
        <v>275</v>
      </c>
      <c r="L34" s="116" t="s">
        <v>204</v>
      </c>
      <c r="M34" s="116" t="s">
        <v>204</v>
      </c>
      <c r="N34" s="116"/>
      <c r="O34" s="164" t="s">
        <v>276</v>
      </c>
      <c r="P34" s="116"/>
      <c r="Q34" s="116" t="s">
        <v>204</v>
      </c>
      <c r="R34" s="116" t="s">
        <v>204</v>
      </c>
      <c r="S34" s="116" t="s">
        <v>204</v>
      </c>
      <c r="T34" s="116" t="s">
        <v>275</v>
      </c>
      <c r="U34" s="116" t="s">
        <v>204</v>
      </c>
      <c r="V34" s="116" t="s">
        <v>204</v>
      </c>
      <c r="W34" s="116" t="s">
        <v>476</v>
      </c>
      <c r="X34" s="164" t="s">
        <v>276</v>
      </c>
      <c r="Y34" s="116"/>
      <c r="AA34" s="116" t="s">
        <v>476</v>
      </c>
      <c r="AB34" s="164" t="s">
        <v>276</v>
      </c>
      <c r="AC34" s="116"/>
      <c r="AD34" s="116"/>
      <c r="AE34" s="531"/>
      <c r="AF34" s="534"/>
      <c r="AG34" s="534"/>
      <c r="AH34" s="534"/>
    </row>
    <row r="35" spans="1:34" s="344" customFormat="1" ht="77.25" customHeight="1" x14ac:dyDescent="0.25">
      <c r="B35" s="498" t="s">
        <v>277</v>
      </c>
      <c r="C35" s="498" t="s">
        <v>278</v>
      </c>
      <c r="D35" s="498" t="s">
        <v>279</v>
      </c>
      <c r="E35" s="507">
        <v>305884245</v>
      </c>
      <c r="F35" s="116" t="s">
        <v>0</v>
      </c>
      <c r="G35" s="116" t="s">
        <v>19</v>
      </c>
      <c r="H35" s="369" t="s">
        <v>193</v>
      </c>
      <c r="I35" s="116" t="s">
        <v>194</v>
      </c>
      <c r="J35" s="116" t="s">
        <v>245</v>
      </c>
      <c r="K35" s="116" t="s">
        <v>245</v>
      </c>
      <c r="L35" s="116" t="s">
        <v>246</v>
      </c>
      <c r="M35" s="116" t="s">
        <v>230</v>
      </c>
      <c r="N35" s="116"/>
      <c r="O35" s="164" t="s">
        <v>280</v>
      </c>
      <c r="P35" s="116"/>
      <c r="Q35" s="369" t="s">
        <v>193</v>
      </c>
      <c r="R35" s="116" t="s">
        <v>194</v>
      </c>
      <c r="S35" s="116" t="s">
        <v>245</v>
      </c>
      <c r="T35" s="116" t="s">
        <v>245</v>
      </c>
      <c r="U35" s="116" t="s">
        <v>246</v>
      </c>
      <c r="V35" s="116" t="s">
        <v>230</v>
      </c>
      <c r="W35" s="116" t="s">
        <v>476</v>
      </c>
      <c r="X35" s="164" t="s">
        <v>893</v>
      </c>
      <c r="Y35" s="116"/>
      <c r="AA35" s="116" t="s">
        <v>476</v>
      </c>
      <c r="AB35" s="164" t="s">
        <v>1083</v>
      </c>
      <c r="AC35" s="164" t="s">
        <v>1084</v>
      </c>
      <c r="AD35" s="116"/>
      <c r="AE35" s="531"/>
      <c r="AF35" s="534"/>
      <c r="AG35" s="534"/>
      <c r="AH35" s="534"/>
    </row>
    <row r="36" spans="1:34" s="344" customFormat="1" ht="99" customHeight="1" x14ac:dyDescent="0.25">
      <c r="B36" s="498" t="s">
        <v>277</v>
      </c>
      <c r="C36" s="498" t="s">
        <v>281</v>
      </c>
      <c r="D36" s="498" t="s">
        <v>282</v>
      </c>
      <c r="E36" s="501">
        <v>3175115755</v>
      </c>
      <c r="F36" s="116" t="s">
        <v>19</v>
      </c>
      <c r="G36" s="116" t="s">
        <v>19</v>
      </c>
      <c r="H36" s="116" t="s">
        <v>220</v>
      </c>
      <c r="I36" s="116" t="s">
        <v>220</v>
      </c>
      <c r="J36" s="116" t="s">
        <v>236</v>
      </c>
      <c r="K36" s="369" t="s">
        <v>193</v>
      </c>
      <c r="L36" s="116" t="s">
        <v>283</v>
      </c>
      <c r="M36" s="116" t="s">
        <v>230</v>
      </c>
      <c r="N36" s="116"/>
      <c r="O36" s="164" t="s">
        <v>284</v>
      </c>
      <c r="P36" s="164" t="s">
        <v>285</v>
      </c>
      <c r="Q36" s="116"/>
      <c r="R36" s="116"/>
      <c r="S36" s="116"/>
      <c r="T36" s="369" t="s">
        <v>511</v>
      </c>
      <c r="U36" s="116"/>
      <c r="V36" s="116"/>
      <c r="W36" s="116" t="s">
        <v>204</v>
      </c>
      <c r="X36" s="164" t="s">
        <v>896</v>
      </c>
      <c r="Y36" s="164"/>
      <c r="AA36" s="116" t="s">
        <v>476</v>
      </c>
      <c r="AB36" s="164" t="s">
        <v>1085</v>
      </c>
      <c r="AC36" s="164"/>
      <c r="AD36" s="116"/>
      <c r="AE36" s="531"/>
      <c r="AF36" s="534"/>
      <c r="AG36" s="534"/>
      <c r="AH36" s="534"/>
    </row>
    <row r="37" spans="1:34" s="344" customFormat="1" ht="65.25" customHeight="1" x14ac:dyDescent="0.25">
      <c r="B37" s="498" t="s">
        <v>277</v>
      </c>
      <c r="C37" s="498" t="s">
        <v>286</v>
      </c>
      <c r="D37" s="498" t="s">
        <v>287</v>
      </c>
      <c r="E37" s="501">
        <v>1869000000</v>
      </c>
      <c r="F37" s="116" t="s">
        <v>0</v>
      </c>
      <c r="G37" s="116" t="s">
        <v>19</v>
      </c>
      <c r="H37" s="116" t="s">
        <v>220</v>
      </c>
      <c r="I37" s="116" t="s">
        <v>236</v>
      </c>
      <c r="J37" s="369" t="s">
        <v>193</v>
      </c>
      <c r="K37" s="476" t="s">
        <v>275</v>
      </c>
      <c r="L37" s="116" t="s">
        <v>246</v>
      </c>
      <c r="M37" s="116" t="s">
        <v>230</v>
      </c>
      <c r="N37" s="116"/>
      <c r="O37" s="164" t="s">
        <v>288</v>
      </c>
      <c r="P37" s="116"/>
      <c r="Q37" s="116" t="s">
        <v>220</v>
      </c>
      <c r="R37" s="116" t="s">
        <v>236</v>
      </c>
      <c r="S37" s="369" t="s">
        <v>193</v>
      </c>
      <c r="T37" s="476" t="s">
        <v>275</v>
      </c>
      <c r="U37" s="116" t="s">
        <v>246</v>
      </c>
      <c r="V37" s="116" t="s">
        <v>230</v>
      </c>
      <c r="W37" s="116" t="s">
        <v>476</v>
      </c>
      <c r="X37" s="164" t="s">
        <v>894</v>
      </c>
      <c r="Y37" s="116"/>
      <c r="AA37" s="116" t="s">
        <v>506</v>
      </c>
      <c r="AB37" s="164" t="s">
        <v>1214</v>
      </c>
      <c r="AC37" s="164" t="s">
        <v>1088</v>
      </c>
      <c r="AD37" s="116"/>
      <c r="AE37" s="531"/>
      <c r="AF37" s="534"/>
      <c r="AG37" s="534"/>
      <c r="AH37" s="534"/>
    </row>
    <row r="38" spans="1:34" s="344" customFormat="1" ht="74.25" customHeight="1" x14ac:dyDescent="0.25">
      <c r="B38" s="498" t="s">
        <v>277</v>
      </c>
      <c r="C38" s="498" t="s">
        <v>286</v>
      </c>
      <c r="D38" s="498" t="s">
        <v>289</v>
      </c>
      <c r="E38" s="501">
        <v>2000000000</v>
      </c>
      <c r="F38" s="116" t="s">
        <v>0</v>
      </c>
      <c r="G38" s="116" t="s">
        <v>19</v>
      </c>
      <c r="H38" s="116" t="s">
        <v>220</v>
      </c>
      <c r="I38" s="116" t="s">
        <v>220</v>
      </c>
      <c r="J38" s="116" t="s">
        <v>236</v>
      </c>
      <c r="K38" s="369" t="s">
        <v>193</v>
      </c>
      <c r="L38" s="116" t="s">
        <v>283</v>
      </c>
      <c r="M38" s="116" t="s">
        <v>230</v>
      </c>
      <c r="N38" s="116"/>
      <c r="O38" s="164" t="s">
        <v>290</v>
      </c>
      <c r="P38" s="116"/>
      <c r="Q38" s="116" t="s">
        <v>220</v>
      </c>
      <c r="R38" s="116" t="s">
        <v>220</v>
      </c>
      <c r="S38" s="116" t="s">
        <v>236</v>
      </c>
      <c r="T38" s="369" t="s">
        <v>193</v>
      </c>
      <c r="U38" s="116" t="s">
        <v>283</v>
      </c>
      <c r="V38" s="116" t="s">
        <v>230</v>
      </c>
      <c r="W38" s="116" t="s">
        <v>506</v>
      </c>
      <c r="X38" s="164" t="s">
        <v>895</v>
      </c>
      <c r="Y38" s="116"/>
      <c r="AA38" s="116" t="s">
        <v>476</v>
      </c>
      <c r="AB38" s="164" t="s">
        <v>1086</v>
      </c>
      <c r="AC38" s="164" t="s">
        <v>1087</v>
      </c>
      <c r="AD38" s="116"/>
      <c r="AE38" s="531"/>
      <c r="AF38" s="534"/>
      <c r="AG38" s="534"/>
      <c r="AH38" s="534"/>
    </row>
    <row r="39" spans="1:34" s="344" customFormat="1" ht="66" customHeight="1" x14ac:dyDescent="0.25">
      <c r="B39" s="498" t="s">
        <v>277</v>
      </c>
      <c r="C39" s="498" t="s">
        <v>291</v>
      </c>
      <c r="D39" s="498" t="s">
        <v>125</v>
      </c>
      <c r="E39" s="508">
        <v>550000000</v>
      </c>
      <c r="F39" s="116" t="s">
        <v>0</v>
      </c>
      <c r="G39" s="116" t="s">
        <v>19</v>
      </c>
      <c r="H39" s="116" t="s">
        <v>220</v>
      </c>
      <c r="I39" s="116" t="s">
        <v>236</v>
      </c>
      <c r="J39" s="116" t="s">
        <v>193</v>
      </c>
      <c r="K39" s="387" t="s">
        <v>194</v>
      </c>
      <c r="L39" s="116" t="s">
        <v>245</v>
      </c>
      <c r="M39" s="116" t="s">
        <v>230</v>
      </c>
      <c r="N39" s="116"/>
      <c r="O39" s="164" t="s">
        <v>280</v>
      </c>
      <c r="P39" s="116"/>
      <c r="Q39" s="116" t="s">
        <v>220</v>
      </c>
      <c r="R39" s="116" t="s">
        <v>236</v>
      </c>
      <c r="S39" s="116" t="s">
        <v>193</v>
      </c>
      <c r="T39" s="387" t="s">
        <v>194</v>
      </c>
      <c r="U39" s="116" t="s">
        <v>245</v>
      </c>
      <c r="V39" s="116" t="s">
        <v>230</v>
      </c>
      <c r="W39" s="116" t="s">
        <v>506</v>
      </c>
      <c r="X39" s="164" t="s">
        <v>897</v>
      </c>
      <c r="Y39" s="116"/>
      <c r="AA39" s="116" t="s">
        <v>476</v>
      </c>
      <c r="AB39" s="164" t="s">
        <v>1213</v>
      </c>
      <c r="AC39" s="164"/>
      <c r="AD39" s="164" t="s">
        <v>1089</v>
      </c>
      <c r="AE39" s="531"/>
      <c r="AF39" s="534"/>
      <c r="AG39" s="534"/>
      <c r="AH39" s="534"/>
    </row>
    <row r="40" spans="1:34" ht="210" x14ac:dyDescent="0.25">
      <c r="B40" s="498" t="s">
        <v>277</v>
      </c>
      <c r="C40" s="498" t="s">
        <v>286</v>
      </c>
      <c r="D40" s="498" t="s">
        <v>14</v>
      </c>
      <c r="E40" s="508">
        <v>100000000</v>
      </c>
      <c r="F40" s="116" t="s">
        <v>0</v>
      </c>
      <c r="G40" s="116" t="s">
        <v>204</v>
      </c>
      <c r="H40" s="376" t="s">
        <v>193</v>
      </c>
      <c r="I40" s="376" t="s">
        <v>193</v>
      </c>
      <c r="J40" s="376" t="s">
        <v>194</v>
      </c>
      <c r="K40" s="387" t="s">
        <v>275</v>
      </c>
      <c r="L40" s="387" t="s">
        <v>215</v>
      </c>
      <c r="M40" s="387" t="s">
        <v>267</v>
      </c>
      <c r="N40" s="387"/>
      <c r="O40" s="164" t="s">
        <v>292</v>
      </c>
      <c r="P40" s="164"/>
      <c r="Q40" s="376" t="s">
        <v>193</v>
      </c>
      <c r="R40" s="376" t="s">
        <v>193</v>
      </c>
      <c r="S40" s="376" t="s">
        <v>194</v>
      </c>
      <c r="T40" s="387" t="s">
        <v>275</v>
      </c>
      <c r="U40" s="387" t="s">
        <v>215</v>
      </c>
      <c r="V40" s="387" t="s">
        <v>267</v>
      </c>
      <c r="W40" s="387" t="s">
        <v>506</v>
      </c>
      <c r="X40" s="164" t="s">
        <v>898</v>
      </c>
      <c r="Y40" s="164"/>
      <c r="AA40" s="387" t="s">
        <v>506</v>
      </c>
      <c r="AB40" s="164" t="s">
        <v>1090</v>
      </c>
      <c r="AC40" s="164"/>
      <c r="AD40" s="310"/>
      <c r="AE40" s="535"/>
      <c r="AF40" s="534"/>
      <c r="AG40" s="534"/>
      <c r="AH40" s="534"/>
    </row>
    <row r="41" spans="1:34" s="344" customFormat="1" ht="100.5" customHeight="1" x14ac:dyDescent="0.25">
      <c r="B41" s="505" t="s">
        <v>293</v>
      </c>
      <c r="C41" s="505" t="s">
        <v>294</v>
      </c>
      <c r="D41" s="505" t="s">
        <v>125</v>
      </c>
      <c r="E41" s="501">
        <v>499000000</v>
      </c>
      <c r="F41" s="116" t="s">
        <v>0</v>
      </c>
      <c r="G41" s="116" t="s">
        <v>19</v>
      </c>
      <c r="H41" s="116" t="s">
        <v>227</v>
      </c>
      <c r="I41" s="116" t="s">
        <v>259</v>
      </c>
      <c r="J41" s="116" t="s">
        <v>204</v>
      </c>
      <c r="K41" s="116" t="s">
        <v>193</v>
      </c>
      <c r="L41" s="476" t="s">
        <v>194</v>
      </c>
      <c r="M41" s="116" t="s">
        <v>295</v>
      </c>
      <c r="N41" s="116"/>
      <c r="O41" s="164"/>
      <c r="P41" s="116"/>
      <c r="Q41" s="116" t="s">
        <v>227</v>
      </c>
      <c r="R41" s="116" t="s">
        <v>259</v>
      </c>
      <c r="S41" s="116" t="s">
        <v>204</v>
      </c>
      <c r="T41" s="116" t="s">
        <v>193</v>
      </c>
      <c r="U41" s="476" t="s">
        <v>194</v>
      </c>
      <c r="V41" s="116" t="s">
        <v>295</v>
      </c>
      <c r="W41" s="116" t="s">
        <v>506</v>
      </c>
      <c r="X41" s="164" t="s">
        <v>899</v>
      </c>
      <c r="Y41" s="116"/>
      <c r="AA41" s="116" t="s">
        <v>506</v>
      </c>
      <c r="AB41" s="164" t="s">
        <v>1091</v>
      </c>
      <c r="AC41" s="116"/>
      <c r="AD41" s="116"/>
      <c r="AE41" s="531"/>
      <c r="AF41" s="534"/>
      <c r="AG41" s="534"/>
      <c r="AH41" s="534"/>
    </row>
    <row r="42" spans="1:34" s="344" customFormat="1" ht="180" x14ac:dyDescent="0.25">
      <c r="B42" s="505" t="s">
        <v>296</v>
      </c>
      <c r="C42" s="505" t="s">
        <v>297</v>
      </c>
      <c r="D42" s="475" t="s">
        <v>298</v>
      </c>
      <c r="E42" s="501">
        <v>8800000000</v>
      </c>
      <c r="F42" s="116" t="s">
        <v>0</v>
      </c>
      <c r="G42" s="116" t="s">
        <v>19</v>
      </c>
      <c r="H42" s="116" t="s">
        <v>205</v>
      </c>
      <c r="I42" s="116" t="s">
        <v>220</v>
      </c>
      <c r="J42" s="116" t="s">
        <v>236</v>
      </c>
      <c r="K42" s="116" t="s">
        <v>194</v>
      </c>
      <c r="L42" s="476" t="s">
        <v>264</v>
      </c>
      <c r="M42" s="116" t="s">
        <v>230</v>
      </c>
      <c r="N42" s="116"/>
      <c r="O42" s="164" t="s">
        <v>299</v>
      </c>
      <c r="P42" s="116"/>
      <c r="Q42" s="116" t="s">
        <v>205</v>
      </c>
      <c r="R42" s="116" t="s">
        <v>220</v>
      </c>
      <c r="S42" s="116" t="s">
        <v>236</v>
      </c>
      <c r="T42" s="116" t="s">
        <v>194</v>
      </c>
      <c r="U42" s="476" t="s">
        <v>264</v>
      </c>
      <c r="V42" s="116" t="s">
        <v>230</v>
      </c>
      <c r="W42" s="360" t="s">
        <v>476</v>
      </c>
      <c r="X42" s="164" t="s">
        <v>900</v>
      </c>
      <c r="Y42" s="116"/>
      <c r="AA42" s="360" t="s">
        <v>476</v>
      </c>
      <c r="AB42" s="164" t="s">
        <v>1092</v>
      </c>
      <c r="AC42" s="164" t="s">
        <v>1093</v>
      </c>
      <c r="AD42" s="116"/>
      <c r="AE42" s="533"/>
      <c r="AF42" s="534"/>
      <c r="AG42" s="534"/>
      <c r="AH42" s="534"/>
    </row>
    <row r="43" spans="1:34" s="344" customFormat="1" ht="137.25" customHeight="1" x14ac:dyDescent="0.25">
      <c r="A43" s="477"/>
      <c r="B43" s="498" t="s">
        <v>300</v>
      </c>
      <c r="C43" s="498" t="s">
        <v>301</v>
      </c>
      <c r="D43" s="509" t="s">
        <v>302</v>
      </c>
      <c r="E43" s="501">
        <v>2700000000</v>
      </c>
      <c r="F43" s="500" t="s">
        <v>19</v>
      </c>
      <c r="G43" s="500" t="s">
        <v>303</v>
      </c>
      <c r="H43" s="116" t="s">
        <v>259</v>
      </c>
      <c r="I43" s="478" t="s">
        <v>193</v>
      </c>
      <c r="J43" s="476" t="s">
        <v>194</v>
      </c>
      <c r="K43" s="116" t="s">
        <v>215</v>
      </c>
      <c r="L43" s="116" t="s">
        <v>195</v>
      </c>
      <c r="M43" s="476" t="s">
        <v>197</v>
      </c>
      <c r="N43" s="476"/>
      <c r="O43" s="164" t="s">
        <v>304</v>
      </c>
      <c r="P43" s="116"/>
      <c r="Q43" s="116"/>
      <c r="R43" s="478"/>
      <c r="S43" s="476" t="s">
        <v>628</v>
      </c>
      <c r="T43" s="116" t="s">
        <v>511</v>
      </c>
      <c r="U43" s="116" t="s">
        <v>901</v>
      </c>
      <c r="V43" s="476">
        <v>43313</v>
      </c>
      <c r="W43" s="476" t="s">
        <v>204</v>
      </c>
      <c r="X43" s="164" t="s">
        <v>903</v>
      </c>
      <c r="Y43" s="116"/>
      <c r="AA43" s="476" t="s">
        <v>506</v>
      </c>
      <c r="AB43" s="164" t="s">
        <v>1096</v>
      </c>
      <c r="AC43" s="116"/>
      <c r="AD43" s="164" t="s">
        <v>1098</v>
      </c>
      <c r="AE43" s="536"/>
      <c r="AF43" s="534"/>
      <c r="AG43" s="534"/>
      <c r="AH43" s="534"/>
    </row>
    <row r="44" spans="1:34" s="344" customFormat="1" ht="103.5" customHeight="1" x14ac:dyDescent="0.25">
      <c r="A44" s="477"/>
      <c r="B44" s="498" t="s">
        <v>300</v>
      </c>
      <c r="C44" s="498" t="s">
        <v>305</v>
      </c>
      <c r="D44" s="498" t="s">
        <v>306</v>
      </c>
      <c r="E44" s="501">
        <v>1627766149</v>
      </c>
      <c r="F44" s="500" t="s">
        <v>0</v>
      </c>
      <c r="G44" s="500" t="s">
        <v>0</v>
      </c>
      <c r="H44" s="116" t="s">
        <v>204</v>
      </c>
      <c r="I44" s="116" t="s">
        <v>204</v>
      </c>
      <c r="J44" s="476" t="s">
        <v>194</v>
      </c>
      <c r="K44" s="476" t="s">
        <v>205</v>
      </c>
      <c r="L44" s="116" t="s">
        <v>206</v>
      </c>
      <c r="M44" s="116" t="s">
        <v>196</v>
      </c>
      <c r="N44" s="116" t="s">
        <v>19</v>
      </c>
      <c r="O44" s="164" t="s">
        <v>307</v>
      </c>
      <c r="P44" s="116"/>
      <c r="Q44" s="116" t="s">
        <v>204</v>
      </c>
      <c r="R44" s="116" t="s">
        <v>204</v>
      </c>
      <c r="S44" s="476" t="s">
        <v>194</v>
      </c>
      <c r="T44" s="476" t="s">
        <v>205</v>
      </c>
      <c r="U44" s="116" t="s">
        <v>206</v>
      </c>
      <c r="V44" s="116" t="s">
        <v>196</v>
      </c>
      <c r="W44" s="116" t="s">
        <v>476</v>
      </c>
      <c r="X44" s="164" t="s">
        <v>902</v>
      </c>
      <c r="Y44" s="116"/>
      <c r="AA44" s="116" t="s">
        <v>506</v>
      </c>
      <c r="AB44" s="164" t="s">
        <v>1095</v>
      </c>
      <c r="AC44" s="116" t="s">
        <v>1094</v>
      </c>
      <c r="AD44" s="116"/>
      <c r="AE44" s="531"/>
      <c r="AF44" s="534"/>
      <c r="AG44" s="534"/>
      <c r="AH44" s="534"/>
    </row>
    <row r="45" spans="1:34" s="344" customFormat="1" ht="104.25" customHeight="1" x14ac:dyDescent="0.25">
      <c r="A45" s="477"/>
      <c r="B45" s="498" t="s">
        <v>300</v>
      </c>
      <c r="C45" s="498" t="s">
        <v>308</v>
      </c>
      <c r="D45" s="509" t="s">
        <v>309</v>
      </c>
      <c r="E45" s="501">
        <v>1674233851</v>
      </c>
      <c r="F45" s="500" t="s">
        <v>19</v>
      </c>
      <c r="G45" s="500" t="s">
        <v>303</v>
      </c>
      <c r="H45" s="116" t="s">
        <v>259</v>
      </c>
      <c r="I45" s="478" t="s">
        <v>193</v>
      </c>
      <c r="J45" s="476" t="s">
        <v>194</v>
      </c>
      <c r="K45" s="116" t="s">
        <v>215</v>
      </c>
      <c r="L45" s="116" t="s">
        <v>195</v>
      </c>
      <c r="M45" s="478" t="s">
        <v>310</v>
      </c>
      <c r="N45" s="478"/>
      <c r="O45" s="164" t="s">
        <v>304</v>
      </c>
      <c r="P45" s="116"/>
      <c r="Q45" s="116"/>
      <c r="R45" s="478"/>
      <c r="S45" s="476" t="s">
        <v>628</v>
      </c>
      <c r="T45" s="116" t="s">
        <v>511</v>
      </c>
      <c r="U45" s="116" t="s">
        <v>901</v>
      </c>
      <c r="V45" s="476">
        <v>43313</v>
      </c>
      <c r="W45" s="476" t="s">
        <v>204</v>
      </c>
      <c r="X45" s="164" t="s">
        <v>904</v>
      </c>
      <c r="Y45" s="116"/>
      <c r="AA45" s="476" t="s">
        <v>476</v>
      </c>
      <c r="AB45" s="164" t="s">
        <v>1097</v>
      </c>
      <c r="AC45" s="116"/>
      <c r="AD45" s="116"/>
      <c r="AE45" s="536"/>
      <c r="AF45" s="534"/>
      <c r="AG45" s="534"/>
      <c r="AH45" s="534"/>
    </row>
    <row r="46" spans="1:34" s="344" customFormat="1" ht="128.25" customHeight="1" x14ac:dyDescent="0.25">
      <c r="B46" s="500" t="s">
        <v>311</v>
      </c>
      <c r="C46" s="500" t="s">
        <v>312</v>
      </c>
      <c r="D46" s="510" t="s">
        <v>125</v>
      </c>
      <c r="E46" s="507">
        <v>3700000000</v>
      </c>
      <c r="F46" s="116" t="s">
        <v>0</v>
      </c>
      <c r="G46" s="116" t="s">
        <v>19</v>
      </c>
      <c r="H46" s="369" t="s">
        <v>193</v>
      </c>
      <c r="I46" s="116" t="s">
        <v>194</v>
      </c>
      <c r="J46" s="116" t="s">
        <v>264</v>
      </c>
      <c r="K46" s="116" t="s">
        <v>215</v>
      </c>
      <c r="L46" s="116" t="s">
        <v>195</v>
      </c>
      <c r="M46" s="116" t="s">
        <v>230</v>
      </c>
      <c r="N46" s="116"/>
      <c r="O46" s="164"/>
      <c r="P46" s="116"/>
      <c r="Q46" s="369" t="s">
        <v>193</v>
      </c>
      <c r="R46" s="116" t="s">
        <v>194</v>
      </c>
      <c r="S46" s="116" t="s">
        <v>264</v>
      </c>
      <c r="T46" s="116" t="s">
        <v>215</v>
      </c>
      <c r="U46" s="116" t="s">
        <v>195</v>
      </c>
      <c r="V46" s="116" t="s">
        <v>230</v>
      </c>
      <c r="W46" s="116" t="s">
        <v>906</v>
      </c>
      <c r="X46" s="164" t="s">
        <v>905</v>
      </c>
      <c r="Y46" s="116"/>
      <c r="AA46" s="116" t="s">
        <v>476</v>
      </c>
      <c r="AB46" s="164" t="s">
        <v>1216</v>
      </c>
      <c r="AC46" s="116"/>
      <c r="AD46" s="116"/>
      <c r="AE46" s="531"/>
      <c r="AF46" s="534"/>
      <c r="AG46" s="534"/>
      <c r="AH46" s="534"/>
    </row>
    <row r="47" spans="1:34" s="344" customFormat="1" ht="120" x14ac:dyDescent="0.25">
      <c r="B47" s="500" t="s">
        <v>311</v>
      </c>
      <c r="C47" s="500" t="s">
        <v>313</v>
      </c>
      <c r="D47" s="500" t="s">
        <v>125</v>
      </c>
      <c r="E47" s="501">
        <v>1319829164</v>
      </c>
      <c r="F47" s="116" t="s">
        <v>0</v>
      </c>
      <c r="G47" s="116" t="s">
        <v>19</v>
      </c>
      <c r="H47" s="369" t="s">
        <v>259</v>
      </c>
      <c r="I47" s="369" t="s">
        <v>193</v>
      </c>
      <c r="J47" s="116" t="s">
        <v>194</v>
      </c>
      <c r="K47" s="116" t="s">
        <v>215</v>
      </c>
      <c r="L47" s="116" t="s">
        <v>195</v>
      </c>
      <c r="M47" s="116" t="s">
        <v>230</v>
      </c>
      <c r="N47" s="116"/>
      <c r="O47" s="164" t="s">
        <v>314</v>
      </c>
      <c r="P47" s="116"/>
      <c r="Q47" s="369" t="s">
        <v>259</v>
      </c>
      <c r="R47" s="369" t="s">
        <v>193</v>
      </c>
      <c r="S47" s="116" t="s">
        <v>194</v>
      </c>
      <c r="T47" s="116" t="s">
        <v>215</v>
      </c>
      <c r="U47" s="116" t="s">
        <v>195</v>
      </c>
      <c r="V47" s="116" t="s">
        <v>230</v>
      </c>
      <c r="W47" s="116" t="s">
        <v>506</v>
      </c>
      <c r="X47" s="164" t="s">
        <v>907</v>
      </c>
      <c r="Y47" s="116"/>
      <c r="AA47" s="116" t="s">
        <v>506</v>
      </c>
      <c r="AB47" s="164" t="s">
        <v>1099</v>
      </c>
      <c r="AC47" s="164" t="s">
        <v>1101</v>
      </c>
      <c r="AD47" s="116"/>
      <c r="AE47" s="531"/>
      <c r="AF47" s="534"/>
      <c r="AG47" s="534"/>
      <c r="AH47" s="534"/>
    </row>
    <row r="48" spans="1:34" s="344" customFormat="1" ht="120" x14ac:dyDescent="0.25">
      <c r="B48" s="500" t="s">
        <v>311</v>
      </c>
      <c r="C48" s="500" t="s">
        <v>313</v>
      </c>
      <c r="D48" s="500" t="s">
        <v>125</v>
      </c>
      <c r="E48" s="501">
        <v>170836</v>
      </c>
      <c r="F48" s="116" t="s">
        <v>0</v>
      </c>
      <c r="G48" s="116" t="s">
        <v>19</v>
      </c>
      <c r="H48" s="369" t="s">
        <v>259</v>
      </c>
      <c r="I48" s="369" t="s">
        <v>193</v>
      </c>
      <c r="J48" s="116" t="s">
        <v>215</v>
      </c>
      <c r="K48" s="116" t="s">
        <v>195</v>
      </c>
      <c r="L48" s="116" t="s">
        <v>195</v>
      </c>
      <c r="M48" s="116" t="s">
        <v>230</v>
      </c>
      <c r="N48" s="116"/>
      <c r="O48" s="164"/>
      <c r="P48" s="116"/>
      <c r="Q48" s="369" t="s">
        <v>259</v>
      </c>
      <c r="R48" s="369" t="s">
        <v>193</v>
      </c>
      <c r="S48" s="116" t="s">
        <v>215</v>
      </c>
      <c r="T48" s="116" t="s">
        <v>195</v>
      </c>
      <c r="U48" s="116" t="s">
        <v>195</v>
      </c>
      <c r="V48" s="116" t="s">
        <v>230</v>
      </c>
      <c r="W48" s="116"/>
      <c r="X48" s="164" t="s">
        <v>908</v>
      </c>
      <c r="Y48" s="116"/>
      <c r="AA48" s="116" t="s">
        <v>204</v>
      </c>
      <c r="AB48" s="164" t="s">
        <v>1215</v>
      </c>
      <c r="AC48" s="164" t="s">
        <v>1100</v>
      </c>
      <c r="AD48" s="116"/>
      <c r="AE48" s="531"/>
      <c r="AF48" s="534"/>
      <c r="AG48" s="534"/>
      <c r="AH48" s="534"/>
    </row>
    <row r="49" spans="1:34" s="344" customFormat="1" ht="105" x14ac:dyDescent="0.25">
      <c r="B49" s="500" t="s">
        <v>311</v>
      </c>
      <c r="C49" s="500" t="s">
        <v>315</v>
      </c>
      <c r="D49" s="500" t="s">
        <v>125</v>
      </c>
      <c r="E49" s="501">
        <v>500000000</v>
      </c>
      <c r="F49" s="116" t="s">
        <v>0</v>
      </c>
      <c r="G49" s="116" t="s">
        <v>19</v>
      </c>
      <c r="H49" s="369" t="s">
        <v>194</v>
      </c>
      <c r="I49" s="369" t="s">
        <v>264</v>
      </c>
      <c r="J49" s="116" t="s">
        <v>215</v>
      </c>
      <c r="K49" s="116" t="s">
        <v>196</v>
      </c>
      <c r="L49" s="116" t="s">
        <v>266</v>
      </c>
      <c r="M49" s="116" t="s">
        <v>230</v>
      </c>
      <c r="N49" s="116"/>
      <c r="O49" s="164"/>
      <c r="P49" s="116"/>
      <c r="Q49" s="369" t="s">
        <v>194</v>
      </c>
      <c r="R49" s="369" t="s">
        <v>264</v>
      </c>
      <c r="S49" s="116" t="s">
        <v>215</v>
      </c>
      <c r="T49" s="116" t="s">
        <v>196</v>
      </c>
      <c r="U49" s="116" t="s">
        <v>266</v>
      </c>
      <c r="V49" s="116" t="s">
        <v>230</v>
      </c>
      <c r="W49" s="116"/>
      <c r="X49" s="164" t="s">
        <v>908</v>
      </c>
      <c r="Y49" s="116"/>
      <c r="AA49" s="116" t="s">
        <v>204</v>
      </c>
      <c r="AB49" s="164" t="s">
        <v>1215</v>
      </c>
      <c r="AC49" s="164" t="s">
        <v>1100</v>
      </c>
      <c r="AD49" s="116"/>
      <c r="AE49" s="531"/>
      <c r="AF49" s="534"/>
      <c r="AG49" s="534"/>
      <c r="AH49" s="534"/>
    </row>
    <row r="50" spans="1:34" s="344" customFormat="1" ht="105" x14ac:dyDescent="0.25">
      <c r="B50" s="500" t="s">
        <v>311</v>
      </c>
      <c r="C50" s="500" t="s">
        <v>316</v>
      </c>
      <c r="D50" s="500" t="s">
        <v>125</v>
      </c>
      <c r="E50" s="501">
        <v>100000000</v>
      </c>
      <c r="F50" s="116" t="s">
        <v>0</v>
      </c>
      <c r="G50" s="116" t="s">
        <v>19</v>
      </c>
      <c r="H50" s="116" t="s">
        <v>193</v>
      </c>
      <c r="I50" s="116" t="s">
        <v>193</v>
      </c>
      <c r="J50" s="116" t="s">
        <v>194</v>
      </c>
      <c r="K50" s="116" t="s">
        <v>245</v>
      </c>
      <c r="L50" s="116" t="s">
        <v>246</v>
      </c>
      <c r="M50" s="116" t="s">
        <v>230</v>
      </c>
      <c r="N50" s="116"/>
      <c r="O50" s="164"/>
      <c r="P50" s="116"/>
      <c r="Q50" s="116" t="s">
        <v>193</v>
      </c>
      <c r="R50" s="116" t="s">
        <v>193</v>
      </c>
      <c r="S50" s="116" t="s">
        <v>194</v>
      </c>
      <c r="T50" s="116" t="s">
        <v>245</v>
      </c>
      <c r="U50" s="116" t="s">
        <v>246</v>
      </c>
      <c r="V50" s="116" t="s">
        <v>230</v>
      </c>
      <c r="W50" s="116"/>
      <c r="X50" s="164" t="s">
        <v>908</v>
      </c>
      <c r="Y50" s="116"/>
      <c r="AA50" s="116" t="s">
        <v>204</v>
      </c>
      <c r="AB50" s="164" t="s">
        <v>1215</v>
      </c>
      <c r="AC50" s="164" t="s">
        <v>1100</v>
      </c>
      <c r="AD50" s="116"/>
      <c r="AE50" s="531"/>
      <c r="AF50" s="534"/>
      <c r="AG50" s="534"/>
      <c r="AH50" s="534"/>
    </row>
    <row r="51" spans="1:34" s="344" customFormat="1" ht="63.75" customHeight="1" x14ac:dyDescent="0.25">
      <c r="B51" s="500" t="s">
        <v>311</v>
      </c>
      <c r="C51" s="500" t="s">
        <v>317</v>
      </c>
      <c r="D51" s="500" t="s">
        <v>125</v>
      </c>
      <c r="E51" s="501">
        <v>632000000</v>
      </c>
      <c r="F51" s="116" t="s">
        <v>0</v>
      </c>
      <c r="G51" s="116" t="s">
        <v>204</v>
      </c>
      <c r="H51" s="116" t="s">
        <v>194</v>
      </c>
      <c r="I51" s="116" t="s">
        <v>264</v>
      </c>
      <c r="J51" s="369" t="s">
        <v>215</v>
      </c>
      <c r="K51" s="116" t="s">
        <v>196</v>
      </c>
      <c r="L51" s="116" t="s">
        <v>266</v>
      </c>
      <c r="M51" s="116" t="s">
        <v>230</v>
      </c>
      <c r="N51" s="116"/>
      <c r="O51" s="164"/>
      <c r="P51" s="116"/>
      <c r="Q51" s="116" t="s">
        <v>194</v>
      </c>
      <c r="R51" s="116" t="s">
        <v>264</v>
      </c>
      <c r="S51" s="369" t="s">
        <v>215</v>
      </c>
      <c r="T51" s="116" t="s">
        <v>196</v>
      </c>
      <c r="U51" s="116" t="s">
        <v>266</v>
      </c>
      <c r="V51" s="116" t="s">
        <v>230</v>
      </c>
      <c r="W51" s="479" t="s">
        <v>476</v>
      </c>
      <c r="X51" s="311" t="s">
        <v>909</v>
      </c>
      <c r="Y51" s="116"/>
      <c r="AA51" s="480" t="s">
        <v>506</v>
      </c>
      <c r="AB51" s="311" t="s">
        <v>1102</v>
      </c>
      <c r="AC51" s="332" t="s">
        <v>1103</v>
      </c>
      <c r="AD51" s="116"/>
      <c r="AE51" s="537"/>
      <c r="AF51" s="534"/>
      <c r="AG51" s="534"/>
      <c r="AH51" s="534"/>
    </row>
    <row r="52" spans="1:34" s="344" customFormat="1" ht="105" x14ac:dyDescent="0.25">
      <c r="B52" s="500" t="s">
        <v>311</v>
      </c>
      <c r="C52" s="500" t="s">
        <v>318</v>
      </c>
      <c r="D52" s="500" t="s">
        <v>319</v>
      </c>
      <c r="E52" s="501">
        <v>300000000</v>
      </c>
      <c r="F52" s="116" t="s">
        <v>0</v>
      </c>
      <c r="G52" s="116" t="s">
        <v>204</v>
      </c>
      <c r="H52" s="116" t="s">
        <v>193</v>
      </c>
      <c r="I52" s="116" t="s">
        <v>194</v>
      </c>
      <c r="J52" s="369" t="s">
        <v>264</v>
      </c>
      <c r="K52" s="116" t="s">
        <v>195</v>
      </c>
      <c r="L52" s="116" t="s">
        <v>196</v>
      </c>
      <c r="M52" s="116" t="s">
        <v>221</v>
      </c>
      <c r="N52" s="116"/>
      <c r="O52" s="164"/>
      <c r="P52" s="116"/>
      <c r="Q52" s="116" t="s">
        <v>193</v>
      </c>
      <c r="R52" s="116" t="s">
        <v>194</v>
      </c>
      <c r="S52" s="369" t="s">
        <v>264</v>
      </c>
      <c r="T52" s="116" t="s">
        <v>195</v>
      </c>
      <c r="U52" s="116" t="s">
        <v>196</v>
      </c>
      <c r="V52" s="116" t="s">
        <v>221</v>
      </c>
      <c r="W52" s="479" t="s">
        <v>476</v>
      </c>
      <c r="X52" s="356"/>
      <c r="Y52" s="116"/>
      <c r="AA52" s="481"/>
      <c r="AB52" s="356"/>
      <c r="AC52" s="332"/>
      <c r="AD52" s="116"/>
      <c r="AE52" s="537"/>
      <c r="AF52" s="534"/>
      <c r="AG52" s="534"/>
      <c r="AH52" s="534"/>
    </row>
    <row r="53" spans="1:34" s="344" customFormat="1" ht="105" x14ac:dyDescent="0.25">
      <c r="B53" s="500" t="s">
        <v>311</v>
      </c>
      <c r="C53" s="500" t="s">
        <v>320</v>
      </c>
      <c r="D53" s="500" t="s">
        <v>321</v>
      </c>
      <c r="E53" s="501">
        <v>300000000</v>
      </c>
      <c r="F53" s="116" t="s">
        <v>0</v>
      </c>
      <c r="G53" s="116" t="s">
        <v>204</v>
      </c>
      <c r="H53" s="116" t="s">
        <v>193</v>
      </c>
      <c r="I53" s="116" t="s">
        <v>194</v>
      </c>
      <c r="J53" s="116" t="s">
        <v>264</v>
      </c>
      <c r="K53" s="116" t="s">
        <v>195</v>
      </c>
      <c r="L53" s="116" t="s">
        <v>196</v>
      </c>
      <c r="M53" s="116" t="s">
        <v>221</v>
      </c>
      <c r="N53" s="116"/>
      <c r="O53" s="164"/>
      <c r="P53" s="116"/>
      <c r="Q53" s="116" t="s">
        <v>193</v>
      </c>
      <c r="R53" s="116" t="s">
        <v>194</v>
      </c>
      <c r="S53" s="116" t="s">
        <v>264</v>
      </c>
      <c r="T53" s="116" t="s">
        <v>195</v>
      </c>
      <c r="U53" s="116" t="s">
        <v>196</v>
      </c>
      <c r="V53" s="116" t="s">
        <v>221</v>
      </c>
      <c r="W53" s="479" t="s">
        <v>476</v>
      </c>
      <c r="X53" s="356"/>
      <c r="Y53" s="116"/>
      <c r="AA53" s="481"/>
      <c r="AB53" s="356"/>
      <c r="AC53" s="332"/>
      <c r="AD53" s="116"/>
      <c r="AE53" s="537"/>
      <c r="AF53" s="534"/>
      <c r="AG53" s="534"/>
      <c r="AH53" s="534"/>
    </row>
    <row r="54" spans="1:34" s="344" customFormat="1" ht="105" x14ac:dyDescent="0.25">
      <c r="B54" s="500" t="s">
        <v>311</v>
      </c>
      <c r="C54" s="500" t="s">
        <v>317</v>
      </c>
      <c r="D54" s="500" t="s">
        <v>125</v>
      </c>
      <c r="E54" s="501">
        <v>368000000</v>
      </c>
      <c r="F54" s="116" t="s">
        <v>0</v>
      </c>
      <c r="G54" s="116" t="s">
        <v>204</v>
      </c>
      <c r="H54" s="116" t="s">
        <v>264</v>
      </c>
      <c r="I54" s="116" t="s">
        <v>195</v>
      </c>
      <c r="J54" s="116" t="s">
        <v>196</v>
      </c>
      <c r="K54" s="369" t="s">
        <v>267</v>
      </c>
      <c r="L54" s="369" t="s">
        <v>267</v>
      </c>
      <c r="M54" s="116" t="s">
        <v>230</v>
      </c>
      <c r="N54" s="116"/>
      <c r="O54" s="164"/>
      <c r="P54" s="116"/>
      <c r="Q54" s="116" t="s">
        <v>264</v>
      </c>
      <c r="R54" s="116" t="s">
        <v>195</v>
      </c>
      <c r="S54" s="116" t="s">
        <v>196</v>
      </c>
      <c r="T54" s="369" t="s">
        <v>267</v>
      </c>
      <c r="U54" s="369" t="s">
        <v>267</v>
      </c>
      <c r="V54" s="116" t="s">
        <v>230</v>
      </c>
      <c r="W54" s="479" t="s">
        <v>476</v>
      </c>
      <c r="X54" s="313"/>
      <c r="Y54" s="116"/>
      <c r="AA54" s="482"/>
      <c r="AB54" s="313"/>
      <c r="AC54" s="332"/>
      <c r="AD54" s="116"/>
      <c r="AE54" s="537"/>
      <c r="AF54" s="534"/>
      <c r="AG54" s="534"/>
      <c r="AH54" s="534"/>
    </row>
    <row r="55" spans="1:34" s="344" customFormat="1" ht="75" customHeight="1" x14ac:dyDescent="0.25">
      <c r="B55" s="500" t="s">
        <v>311</v>
      </c>
      <c r="C55" s="500" t="s">
        <v>322</v>
      </c>
      <c r="D55" s="500" t="s">
        <v>125</v>
      </c>
      <c r="E55" s="501">
        <v>1070829164</v>
      </c>
      <c r="F55" s="116" t="s">
        <v>0</v>
      </c>
      <c r="G55" s="116" t="s">
        <v>204</v>
      </c>
      <c r="H55" s="116" t="s">
        <v>259</v>
      </c>
      <c r="I55" s="116" t="s">
        <v>193</v>
      </c>
      <c r="J55" s="116" t="s">
        <v>215</v>
      </c>
      <c r="K55" s="369" t="s">
        <v>195</v>
      </c>
      <c r="L55" s="369" t="s">
        <v>196</v>
      </c>
      <c r="M55" s="116" t="s">
        <v>230</v>
      </c>
      <c r="N55" s="116"/>
      <c r="O55" s="164" t="s">
        <v>314</v>
      </c>
      <c r="P55" s="116"/>
      <c r="Q55" s="116" t="s">
        <v>259</v>
      </c>
      <c r="R55" s="116" t="s">
        <v>193</v>
      </c>
      <c r="S55" s="116" t="s">
        <v>215</v>
      </c>
      <c r="T55" s="369" t="s">
        <v>195</v>
      </c>
      <c r="U55" s="369" t="s">
        <v>196</v>
      </c>
      <c r="V55" s="116" t="s">
        <v>230</v>
      </c>
      <c r="W55" s="480" t="s">
        <v>476</v>
      </c>
      <c r="X55" s="311" t="s">
        <v>910</v>
      </c>
      <c r="Y55" s="116"/>
      <c r="AA55" s="480" t="s">
        <v>476</v>
      </c>
      <c r="AB55" s="311" t="s">
        <v>1105</v>
      </c>
      <c r="AC55" s="332" t="s">
        <v>1104</v>
      </c>
      <c r="AD55" s="116"/>
      <c r="AE55" s="537"/>
      <c r="AF55" s="534"/>
      <c r="AG55" s="534"/>
      <c r="AH55" s="534"/>
    </row>
    <row r="56" spans="1:34" s="344" customFormat="1" ht="105" x14ac:dyDescent="0.25">
      <c r="B56" s="500" t="s">
        <v>311</v>
      </c>
      <c r="C56" s="500" t="s">
        <v>322</v>
      </c>
      <c r="D56" s="500" t="s">
        <v>125</v>
      </c>
      <c r="E56" s="501">
        <v>729170836</v>
      </c>
      <c r="F56" s="116" t="s">
        <v>0</v>
      </c>
      <c r="G56" s="116" t="s">
        <v>204</v>
      </c>
      <c r="H56" s="116" t="s">
        <v>194</v>
      </c>
      <c r="I56" s="116" t="s">
        <v>264</v>
      </c>
      <c r="J56" s="116" t="s">
        <v>215</v>
      </c>
      <c r="K56" s="369" t="s">
        <v>196</v>
      </c>
      <c r="L56" s="369" t="s">
        <v>266</v>
      </c>
      <c r="M56" s="116" t="s">
        <v>230</v>
      </c>
      <c r="N56" s="116"/>
      <c r="O56" s="164"/>
      <c r="P56" s="116"/>
      <c r="Q56" s="116" t="s">
        <v>194</v>
      </c>
      <c r="R56" s="116" t="s">
        <v>264</v>
      </c>
      <c r="S56" s="116" t="s">
        <v>215</v>
      </c>
      <c r="T56" s="369" t="s">
        <v>196</v>
      </c>
      <c r="U56" s="369" t="s">
        <v>266</v>
      </c>
      <c r="V56" s="116" t="s">
        <v>230</v>
      </c>
      <c r="W56" s="482"/>
      <c r="X56" s="313"/>
      <c r="Y56" s="116"/>
      <c r="AA56" s="482"/>
      <c r="AB56" s="313"/>
      <c r="AC56" s="332"/>
      <c r="AD56" s="116"/>
      <c r="AE56" s="537"/>
      <c r="AF56" s="534"/>
      <c r="AG56" s="534"/>
      <c r="AH56" s="534"/>
    </row>
    <row r="57" spans="1:34" s="344" customFormat="1" ht="84" customHeight="1" x14ac:dyDescent="0.25">
      <c r="A57" s="511"/>
      <c r="B57" s="500" t="s">
        <v>311</v>
      </c>
      <c r="C57" s="500" t="s">
        <v>323</v>
      </c>
      <c r="D57" s="512" t="s">
        <v>125</v>
      </c>
      <c r="E57" s="501">
        <v>120000000</v>
      </c>
      <c r="F57" s="116" t="s">
        <v>0</v>
      </c>
      <c r="G57" s="116" t="s">
        <v>204</v>
      </c>
      <c r="H57" s="116" t="s">
        <v>193</v>
      </c>
      <c r="I57" s="116" t="s">
        <v>194</v>
      </c>
      <c r="J57" s="116" t="s">
        <v>194</v>
      </c>
      <c r="K57" s="369" t="s">
        <v>275</v>
      </c>
      <c r="L57" s="369" t="s">
        <v>215</v>
      </c>
      <c r="M57" s="116" t="s">
        <v>230</v>
      </c>
      <c r="N57" s="116"/>
      <c r="O57" s="164"/>
      <c r="P57" s="116"/>
      <c r="Q57" s="116" t="s">
        <v>193</v>
      </c>
      <c r="R57" s="116" t="s">
        <v>194</v>
      </c>
      <c r="S57" s="116" t="s">
        <v>194</v>
      </c>
      <c r="T57" s="369" t="s">
        <v>275</v>
      </c>
      <c r="U57" s="369" t="s">
        <v>215</v>
      </c>
      <c r="V57" s="116" t="s">
        <v>230</v>
      </c>
      <c r="W57" s="360" t="s">
        <v>476</v>
      </c>
      <c r="X57" s="164" t="s">
        <v>911</v>
      </c>
      <c r="Y57" s="116"/>
      <c r="AA57" s="360" t="s">
        <v>476</v>
      </c>
      <c r="AB57" s="164" t="s">
        <v>1106</v>
      </c>
      <c r="AC57" s="116"/>
      <c r="AD57" s="116"/>
      <c r="AE57" s="533"/>
      <c r="AF57" s="534"/>
      <c r="AG57" s="534"/>
      <c r="AH57" s="534"/>
    </row>
    <row r="58" spans="1:34" s="344" customFormat="1" ht="84" customHeight="1" x14ac:dyDescent="0.25">
      <c r="A58" s="513"/>
      <c r="B58" s="500" t="s">
        <v>311</v>
      </c>
      <c r="C58" s="500" t="s">
        <v>324</v>
      </c>
      <c r="D58" s="512" t="s">
        <v>325</v>
      </c>
      <c r="E58" s="501">
        <v>238947840</v>
      </c>
      <c r="F58" s="116" t="s">
        <v>0</v>
      </c>
      <c r="G58" s="116" t="s">
        <v>204</v>
      </c>
      <c r="H58" s="116" t="s">
        <v>193</v>
      </c>
      <c r="I58" s="116" t="s">
        <v>194</v>
      </c>
      <c r="J58" s="116" t="s">
        <v>194</v>
      </c>
      <c r="K58" s="369" t="s">
        <v>275</v>
      </c>
      <c r="L58" s="369" t="s">
        <v>215</v>
      </c>
      <c r="M58" s="116" t="s">
        <v>230</v>
      </c>
      <c r="N58" s="116"/>
      <c r="O58" s="164"/>
      <c r="P58" s="116"/>
      <c r="Q58" s="116" t="s">
        <v>193</v>
      </c>
      <c r="R58" s="116" t="s">
        <v>194</v>
      </c>
      <c r="S58" s="116" t="s">
        <v>194</v>
      </c>
      <c r="T58" s="369" t="s">
        <v>275</v>
      </c>
      <c r="U58" s="369" t="s">
        <v>215</v>
      </c>
      <c r="V58" s="116" t="s">
        <v>230</v>
      </c>
      <c r="W58" s="479" t="s">
        <v>865</v>
      </c>
      <c r="X58" s="311" t="s">
        <v>912</v>
      </c>
      <c r="Y58" s="116"/>
      <c r="AA58" s="479" t="s">
        <v>865</v>
      </c>
      <c r="AB58" s="311" t="s">
        <v>1107</v>
      </c>
      <c r="AC58" s="116"/>
      <c r="AD58" s="116"/>
      <c r="AE58" s="531"/>
      <c r="AF58" s="534"/>
      <c r="AG58" s="534"/>
      <c r="AH58" s="534"/>
    </row>
    <row r="59" spans="1:34" s="344" customFormat="1" ht="135" x14ac:dyDescent="0.25">
      <c r="B59" s="500" t="s">
        <v>311</v>
      </c>
      <c r="C59" s="500" t="s">
        <v>326</v>
      </c>
      <c r="D59" s="500" t="s">
        <v>327</v>
      </c>
      <c r="E59" s="501">
        <v>11020000</v>
      </c>
      <c r="F59" s="116" t="s">
        <v>0</v>
      </c>
      <c r="G59" s="116" t="s">
        <v>204</v>
      </c>
      <c r="H59" s="116" t="s">
        <v>193</v>
      </c>
      <c r="I59" s="116" t="s">
        <v>194</v>
      </c>
      <c r="J59" s="116" t="s">
        <v>194</v>
      </c>
      <c r="K59" s="369" t="s">
        <v>275</v>
      </c>
      <c r="L59" s="369" t="s">
        <v>215</v>
      </c>
      <c r="M59" s="116" t="s">
        <v>230</v>
      </c>
      <c r="N59" s="116"/>
      <c r="O59" s="164"/>
      <c r="P59" s="116"/>
      <c r="Q59" s="116" t="s">
        <v>193</v>
      </c>
      <c r="R59" s="116" t="s">
        <v>194</v>
      </c>
      <c r="S59" s="116" t="s">
        <v>194</v>
      </c>
      <c r="T59" s="369" t="s">
        <v>275</v>
      </c>
      <c r="U59" s="369" t="s">
        <v>215</v>
      </c>
      <c r="V59" s="116" t="s">
        <v>230</v>
      </c>
      <c r="W59" s="479" t="s">
        <v>865</v>
      </c>
      <c r="X59" s="356"/>
      <c r="Y59" s="116"/>
      <c r="AA59" s="479" t="s">
        <v>865</v>
      </c>
      <c r="AB59" s="356"/>
      <c r="AC59" s="116"/>
      <c r="AD59" s="116"/>
      <c r="AE59" s="531"/>
      <c r="AF59" s="534"/>
      <c r="AG59" s="534"/>
      <c r="AH59" s="534"/>
    </row>
    <row r="60" spans="1:34" s="344" customFormat="1" ht="135" x14ac:dyDescent="0.25">
      <c r="B60" s="500" t="s">
        <v>311</v>
      </c>
      <c r="C60" s="500" t="s">
        <v>326</v>
      </c>
      <c r="D60" s="500" t="s">
        <v>328</v>
      </c>
      <c r="E60" s="501">
        <v>11140000</v>
      </c>
      <c r="F60" s="116" t="s">
        <v>0</v>
      </c>
      <c r="G60" s="116" t="s">
        <v>204</v>
      </c>
      <c r="H60" s="116" t="s">
        <v>193</v>
      </c>
      <c r="I60" s="116" t="s">
        <v>194</v>
      </c>
      <c r="J60" s="116" t="s">
        <v>194</v>
      </c>
      <c r="K60" s="369" t="s">
        <v>275</v>
      </c>
      <c r="L60" s="369" t="s">
        <v>215</v>
      </c>
      <c r="M60" s="116" t="s">
        <v>230</v>
      </c>
      <c r="N60" s="116"/>
      <c r="O60" s="164"/>
      <c r="P60" s="116"/>
      <c r="Q60" s="116" t="s">
        <v>193</v>
      </c>
      <c r="R60" s="116" t="s">
        <v>194</v>
      </c>
      <c r="S60" s="116" t="s">
        <v>194</v>
      </c>
      <c r="T60" s="369" t="s">
        <v>275</v>
      </c>
      <c r="U60" s="369" t="s">
        <v>215</v>
      </c>
      <c r="V60" s="116" t="s">
        <v>230</v>
      </c>
      <c r="W60" s="479" t="s">
        <v>865</v>
      </c>
      <c r="X60" s="356"/>
      <c r="Y60" s="116"/>
      <c r="AA60" s="479" t="s">
        <v>865</v>
      </c>
      <c r="AB60" s="356"/>
      <c r="AC60" s="116"/>
      <c r="AD60" s="116"/>
      <c r="AE60" s="531"/>
      <c r="AF60" s="534"/>
      <c r="AG60" s="534"/>
      <c r="AH60" s="534"/>
    </row>
    <row r="61" spans="1:34" s="344" customFormat="1" ht="135" x14ac:dyDescent="0.25">
      <c r="B61" s="500" t="s">
        <v>311</v>
      </c>
      <c r="C61" s="500" t="s">
        <v>326</v>
      </c>
      <c r="D61" s="500" t="s">
        <v>329</v>
      </c>
      <c r="E61" s="501">
        <v>9360000</v>
      </c>
      <c r="F61" s="116" t="s">
        <v>0</v>
      </c>
      <c r="G61" s="116" t="s">
        <v>204</v>
      </c>
      <c r="H61" s="116" t="s">
        <v>193</v>
      </c>
      <c r="I61" s="116" t="s">
        <v>194</v>
      </c>
      <c r="J61" s="116" t="s">
        <v>194</v>
      </c>
      <c r="K61" s="369" t="s">
        <v>275</v>
      </c>
      <c r="L61" s="369" t="s">
        <v>215</v>
      </c>
      <c r="M61" s="116" t="s">
        <v>230</v>
      </c>
      <c r="N61" s="116"/>
      <c r="O61" s="164"/>
      <c r="P61" s="116"/>
      <c r="Q61" s="116" t="s">
        <v>193</v>
      </c>
      <c r="R61" s="116" t="s">
        <v>194</v>
      </c>
      <c r="S61" s="116" t="s">
        <v>194</v>
      </c>
      <c r="T61" s="369" t="s">
        <v>275</v>
      </c>
      <c r="U61" s="369" t="s">
        <v>215</v>
      </c>
      <c r="V61" s="116" t="s">
        <v>230</v>
      </c>
      <c r="W61" s="479" t="s">
        <v>865</v>
      </c>
      <c r="X61" s="313"/>
      <c r="Y61" s="116"/>
      <c r="AA61" s="479" t="s">
        <v>865</v>
      </c>
      <c r="AB61" s="313"/>
      <c r="AC61" s="116"/>
      <c r="AD61" s="116"/>
      <c r="AE61" s="531"/>
      <c r="AF61" s="534"/>
      <c r="AG61" s="534"/>
      <c r="AH61" s="534"/>
    </row>
    <row r="62" spans="1:34" s="344" customFormat="1" ht="105" x14ac:dyDescent="0.25">
      <c r="B62" s="500" t="s">
        <v>311</v>
      </c>
      <c r="C62" s="500" t="s">
        <v>330</v>
      </c>
      <c r="D62" s="500" t="s">
        <v>125</v>
      </c>
      <c r="E62" s="501">
        <v>354532160</v>
      </c>
      <c r="F62" s="116" t="s">
        <v>0</v>
      </c>
      <c r="G62" s="116" t="s">
        <v>204</v>
      </c>
      <c r="H62" s="116" t="s">
        <v>193</v>
      </c>
      <c r="I62" s="116" t="s">
        <v>194</v>
      </c>
      <c r="J62" s="116" t="s">
        <v>194</v>
      </c>
      <c r="K62" s="369" t="s">
        <v>275</v>
      </c>
      <c r="L62" s="116" t="s">
        <v>215</v>
      </c>
      <c r="M62" s="116" t="s">
        <v>230</v>
      </c>
      <c r="N62" s="116"/>
      <c r="O62" s="164"/>
      <c r="P62" s="116"/>
      <c r="Q62" s="116" t="s">
        <v>193</v>
      </c>
      <c r="R62" s="116" t="s">
        <v>194</v>
      </c>
      <c r="S62" s="116" t="s">
        <v>194</v>
      </c>
      <c r="T62" s="369" t="s">
        <v>275</v>
      </c>
      <c r="U62" s="116" t="s">
        <v>215</v>
      </c>
      <c r="V62" s="116" t="s">
        <v>230</v>
      </c>
      <c r="W62" s="116" t="s">
        <v>476</v>
      </c>
      <c r="X62" s="164" t="s">
        <v>913</v>
      </c>
      <c r="Y62" s="116"/>
      <c r="AA62" s="116" t="s">
        <v>476</v>
      </c>
      <c r="AB62" s="164" t="s">
        <v>1108</v>
      </c>
      <c r="AC62" s="116"/>
      <c r="AD62" s="116"/>
      <c r="AE62" s="531"/>
      <c r="AF62" s="534"/>
      <c r="AG62" s="534"/>
      <c r="AH62" s="534"/>
    </row>
    <row r="63" spans="1:34" s="344" customFormat="1" ht="150" x14ac:dyDescent="0.25">
      <c r="B63" s="500" t="s">
        <v>311</v>
      </c>
      <c r="C63" s="500" t="s">
        <v>331</v>
      </c>
      <c r="D63" s="116" t="s">
        <v>125</v>
      </c>
      <c r="E63" s="501">
        <v>40000000</v>
      </c>
      <c r="F63" s="116" t="s">
        <v>0</v>
      </c>
      <c r="G63" s="116" t="s">
        <v>204</v>
      </c>
      <c r="H63" s="369" t="s">
        <v>193</v>
      </c>
      <c r="I63" s="116" t="s">
        <v>194</v>
      </c>
      <c r="J63" s="116" t="s">
        <v>264</v>
      </c>
      <c r="K63" s="116" t="s">
        <v>215</v>
      </c>
      <c r="L63" s="116" t="s">
        <v>195</v>
      </c>
      <c r="M63" s="116" t="s">
        <v>230</v>
      </c>
      <c r="N63" s="116"/>
      <c r="O63" s="164"/>
      <c r="P63" s="116"/>
      <c r="Q63" s="369" t="s">
        <v>193</v>
      </c>
      <c r="R63" s="116" t="s">
        <v>194</v>
      </c>
      <c r="S63" s="116" t="s">
        <v>264</v>
      </c>
      <c r="T63" s="116" t="s">
        <v>215</v>
      </c>
      <c r="U63" s="116" t="s">
        <v>195</v>
      </c>
      <c r="V63" s="116" t="s">
        <v>230</v>
      </c>
      <c r="W63" s="116" t="s">
        <v>476</v>
      </c>
      <c r="X63" s="164" t="s">
        <v>962</v>
      </c>
      <c r="Y63" s="116"/>
      <c r="AA63" s="116" t="s">
        <v>476</v>
      </c>
      <c r="AB63" s="164" t="s">
        <v>1109</v>
      </c>
      <c r="AC63" s="116"/>
      <c r="AD63" s="116"/>
      <c r="AE63" s="531"/>
      <c r="AF63" s="534"/>
      <c r="AG63" s="534"/>
      <c r="AH63" s="534"/>
    </row>
    <row r="64" spans="1:34" s="344" customFormat="1" ht="120" x14ac:dyDescent="0.25">
      <c r="B64" s="500" t="s">
        <v>311</v>
      </c>
      <c r="C64" s="514" t="s">
        <v>332</v>
      </c>
      <c r="D64" s="512" t="s">
        <v>125</v>
      </c>
      <c r="E64" s="501">
        <v>50000000</v>
      </c>
      <c r="F64" s="116" t="s">
        <v>0</v>
      </c>
      <c r="G64" s="116" t="s">
        <v>204</v>
      </c>
      <c r="H64" s="369" t="s">
        <v>193</v>
      </c>
      <c r="I64" s="116" t="s">
        <v>194</v>
      </c>
      <c r="J64" s="116" t="s">
        <v>194</v>
      </c>
      <c r="K64" s="116" t="s">
        <v>275</v>
      </c>
      <c r="L64" s="116" t="s">
        <v>215</v>
      </c>
      <c r="M64" s="116" t="s">
        <v>230</v>
      </c>
      <c r="N64" s="116"/>
      <c r="O64" s="164"/>
      <c r="P64" s="116"/>
      <c r="Q64" s="369" t="s">
        <v>193</v>
      </c>
      <c r="R64" s="116" t="s">
        <v>194</v>
      </c>
      <c r="S64" s="116" t="s">
        <v>194</v>
      </c>
      <c r="T64" s="116" t="s">
        <v>275</v>
      </c>
      <c r="U64" s="116" t="s">
        <v>215</v>
      </c>
      <c r="V64" s="116" t="s">
        <v>230</v>
      </c>
      <c r="W64" s="116" t="s">
        <v>476</v>
      </c>
      <c r="X64" s="164" t="s">
        <v>963</v>
      </c>
      <c r="Y64" s="116"/>
      <c r="AA64" s="116" t="s">
        <v>476</v>
      </c>
      <c r="AB64" s="164" t="s">
        <v>1110</v>
      </c>
      <c r="AC64" s="116"/>
      <c r="AD64" s="116"/>
      <c r="AE64" s="531"/>
      <c r="AF64" s="534"/>
      <c r="AG64" s="534"/>
      <c r="AH64" s="534"/>
    </row>
    <row r="65" spans="2:34" s="344" customFormat="1" ht="105" x14ac:dyDescent="0.25">
      <c r="B65" s="500" t="s">
        <v>311</v>
      </c>
      <c r="C65" s="514" t="s">
        <v>333</v>
      </c>
      <c r="D65" s="512" t="s">
        <v>125</v>
      </c>
      <c r="E65" s="501">
        <v>1800000000</v>
      </c>
      <c r="F65" s="116" t="s">
        <v>0</v>
      </c>
      <c r="G65" s="116" t="s">
        <v>204</v>
      </c>
      <c r="H65" s="369" t="s">
        <v>205</v>
      </c>
      <c r="I65" s="116" t="s">
        <v>220</v>
      </c>
      <c r="J65" s="116" t="s">
        <v>236</v>
      </c>
      <c r="K65" s="116" t="s">
        <v>194</v>
      </c>
      <c r="L65" s="116" t="s">
        <v>215</v>
      </c>
      <c r="M65" s="116" t="s">
        <v>230</v>
      </c>
      <c r="N65" s="116"/>
      <c r="O65" s="164" t="s">
        <v>334</v>
      </c>
      <c r="P65" s="116"/>
      <c r="Q65" s="369" t="s">
        <v>205</v>
      </c>
      <c r="R65" s="116" t="s">
        <v>220</v>
      </c>
      <c r="S65" s="116" t="s">
        <v>236</v>
      </c>
      <c r="T65" s="116" t="s">
        <v>194</v>
      </c>
      <c r="U65" s="116" t="s">
        <v>215</v>
      </c>
      <c r="V65" s="116" t="s">
        <v>230</v>
      </c>
      <c r="W65" s="116" t="s">
        <v>476</v>
      </c>
      <c r="X65" s="164" t="s">
        <v>964</v>
      </c>
      <c r="Y65" s="116"/>
      <c r="AA65" s="116" t="s">
        <v>476</v>
      </c>
      <c r="AB65" s="164" t="s">
        <v>1112</v>
      </c>
      <c r="AC65" s="164" t="s">
        <v>1111</v>
      </c>
      <c r="AD65" s="116"/>
      <c r="AE65" s="531"/>
      <c r="AF65" s="534"/>
      <c r="AG65" s="534"/>
      <c r="AH65" s="534"/>
    </row>
    <row r="66" spans="2:34" s="344" customFormat="1" ht="105" x14ac:dyDescent="0.25">
      <c r="B66" s="500" t="s">
        <v>311</v>
      </c>
      <c r="C66" s="514" t="s">
        <v>335</v>
      </c>
      <c r="D66" s="512" t="s">
        <v>125</v>
      </c>
      <c r="E66" s="501">
        <v>40000000</v>
      </c>
      <c r="F66" s="116" t="s">
        <v>0</v>
      </c>
      <c r="G66" s="116" t="s">
        <v>204</v>
      </c>
      <c r="H66" s="116" t="s">
        <v>193</v>
      </c>
      <c r="I66" s="116" t="s">
        <v>194</v>
      </c>
      <c r="J66" s="116" t="s">
        <v>245</v>
      </c>
      <c r="K66" s="116" t="s">
        <v>246</v>
      </c>
      <c r="L66" s="116" t="s">
        <v>195</v>
      </c>
      <c r="M66" s="116" t="s">
        <v>230</v>
      </c>
      <c r="N66" s="116"/>
      <c r="O66" s="164"/>
      <c r="P66" s="116"/>
      <c r="Q66" s="116" t="s">
        <v>193</v>
      </c>
      <c r="R66" s="116" t="s">
        <v>194</v>
      </c>
      <c r="S66" s="116" t="s">
        <v>245</v>
      </c>
      <c r="T66" s="116" t="s">
        <v>246</v>
      </c>
      <c r="U66" s="116" t="s">
        <v>195</v>
      </c>
      <c r="V66" s="116" t="s">
        <v>230</v>
      </c>
      <c r="W66" s="116" t="s">
        <v>506</v>
      </c>
      <c r="X66" s="164" t="s">
        <v>965</v>
      </c>
      <c r="Y66" s="116"/>
      <c r="AA66" s="116" t="s">
        <v>506</v>
      </c>
      <c r="AB66" s="164" t="s">
        <v>1113</v>
      </c>
      <c r="AC66" s="116"/>
      <c r="AD66" s="116"/>
      <c r="AE66" s="531"/>
      <c r="AF66" s="534"/>
      <c r="AG66" s="534"/>
      <c r="AH66" s="534"/>
    </row>
    <row r="67" spans="2:34" s="344" customFormat="1" ht="120" x14ac:dyDescent="0.25">
      <c r="B67" s="515" t="s">
        <v>311</v>
      </c>
      <c r="C67" s="502" t="s">
        <v>336</v>
      </c>
      <c r="D67" s="502" t="s">
        <v>125</v>
      </c>
      <c r="E67" s="516">
        <v>1371175836</v>
      </c>
      <c r="F67" s="116" t="s">
        <v>0</v>
      </c>
      <c r="G67" s="116" t="s">
        <v>204</v>
      </c>
      <c r="H67" s="376" t="s">
        <v>205</v>
      </c>
      <c r="I67" s="376" t="s">
        <v>205</v>
      </c>
      <c r="J67" s="376" t="s">
        <v>227</v>
      </c>
      <c r="K67" s="387" t="s">
        <v>259</v>
      </c>
      <c r="L67" s="376" t="s">
        <v>193</v>
      </c>
      <c r="M67" s="376" t="s">
        <v>267</v>
      </c>
      <c r="N67" s="376" t="s">
        <v>0</v>
      </c>
      <c r="O67" s="164" t="s">
        <v>337</v>
      </c>
      <c r="P67" s="116"/>
      <c r="Q67" s="376" t="s">
        <v>205</v>
      </c>
      <c r="R67" s="376" t="s">
        <v>205</v>
      </c>
      <c r="S67" s="376" t="s">
        <v>227</v>
      </c>
      <c r="T67" s="387" t="s">
        <v>259</v>
      </c>
      <c r="U67" s="376" t="s">
        <v>193</v>
      </c>
      <c r="V67" s="376" t="s">
        <v>267</v>
      </c>
      <c r="W67" s="376" t="s">
        <v>476</v>
      </c>
      <c r="X67" s="164" t="s">
        <v>966</v>
      </c>
      <c r="Y67" s="116"/>
      <c r="AA67" s="376" t="s">
        <v>476</v>
      </c>
      <c r="AB67" s="164" t="s">
        <v>1114</v>
      </c>
      <c r="AC67" s="116"/>
      <c r="AD67" s="116"/>
      <c r="AE67" s="538"/>
      <c r="AF67" s="534"/>
      <c r="AG67" s="534"/>
      <c r="AH67" s="534"/>
    </row>
    <row r="68" spans="2:34" s="344" customFormat="1" ht="105" x14ac:dyDescent="0.25">
      <c r="B68" s="515"/>
      <c r="C68" s="502" t="s">
        <v>967</v>
      </c>
      <c r="D68" s="502" t="s">
        <v>968</v>
      </c>
      <c r="E68" s="508">
        <v>2096880907</v>
      </c>
      <c r="F68" s="116" t="s">
        <v>0</v>
      </c>
      <c r="G68" s="116" t="s">
        <v>204</v>
      </c>
      <c r="H68" s="376" t="s">
        <v>264</v>
      </c>
      <c r="I68" s="116" t="s">
        <v>215</v>
      </c>
      <c r="J68" s="116" t="s">
        <v>195</v>
      </c>
      <c r="K68" s="116" t="s">
        <v>196</v>
      </c>
      <c r="L68" s="116" t="s">
        <v>266</v>
      </c>
      <c r="M68" s="116" t="s">
        <v>230</v>
      </c>
      <c r="O68" s="164"/>
      <c r="P68" s="116"/>
      <c r="Q68" s="376"/>
      <c r="R68" s="376"/>
      <c r="S68" s="376"/>
      <c r="T68" s="387"/>
      <c r="U68" s="376"/>
      <c r="V68" s="376"/>
      <c r="W68" s="376" t="s">
        <v>204</v>
      </c>
      <c r="X68" s="164" t="s">
        <v>1217</v>
      </c>
      <c r="Y68" s="116"/>
      <c r="AA68" s="376" t="s">
        <v>476</v>
      </c>
      <c r="AB68" s="164" t="s">
        <v>1218</v>
      </c>
      <c r="AC68" s="116" t="s">
        <v>1115</v>
      </c>
      <c r="AD68" s="116"/>
      <c r="AE68" s="538"/>
      <c r="AF68" s="534"/>
      <c r="AG68" s="534"/>
      <c r="AH68" s="534"/>
    </row>
    <row r="69" spans="2:34" s="344" customFormat="1" ht="120" x14ac:dyDescent="0.25">
      <c r="B69" s="502" t="s">
        <v>311</v>
      </c>
      <c r="C69" s="502" t="s">
        <v>336</v>
      </c>
      <c r="D69" s="502" t="s">
        <v>125</v>
      </c>
      <c r="E69" s="508">
        <v>353000000</v>
      </c>
      <c r="F69" s="116" t="s">
        <v>0</v>
      </c>
      <c r="G69" s="116" t="s">
        <v>204</v>
      </c>
      <c r="H69" s="376" t="s">
        <v>205</v>
      </c>
      <c r="I69" s="376" t="s">
        <v>205</v>
      </c>
      <c r="J69" s="387" t="s">
        <v>227</v>
      </c>
      <c r="K69" s="387" t="s">
        <v>227</v>
      </c>
      <c r="L69" s="376" t="s">
        <v>193</v>
      </c>
      <c r="M69" s="376" t="s">
        <v>230</v>
      </c>
      <c r="N69" s="376" t="s">
        <v>0</v>
      </c>
      <c r="O69" s="164" t="s">
        <v>338</v>
      </c>
      <c r="P69" s="116"/>
      <c r="Q69" s="376" t="s">
        <v>205</v>
      </c>
      <c r="R69" s="376" t="s">
        <v>205</v>
      </c>
      <c r="S69" s="387" t="s">
        <v>227</v>
      </c>
      <c r="T69" s="387" t="s">
        <v>227</v>
      </c>
      <c r="U69" s="376" t="s">
        <v>193</v>
      </c>
      <c r="V69" s="376" t="s">
        <v>230</v>
      </c>
      <c r="W69" s="376" t="s">
        <v>204</v>
      </c>
      <c r="X69" s="164"/>
      <c r="Y69" s="116"/>
      <c r="AA69" s="376" t="s">
        <v>204</v>
      </c>
      <c r="AB69" s="311" t="s">
        <v>969</v>
      </c>
      <c r="AC69" s="116"/>
      <c r="AD69" s="116"/>
      <c r="AE69" s="538"/>
      <c r="AF69" s="534"/>
      <c r="AG69" s="534"/>
      <c r="AH69" s="534"/>
    </row>
    <row r="70" spans="2:34" s="344" customFormat="1" ht="120" x14ac:dyDescent="0.25">
      <c r="B70" s="502" t="s">
        <v>311</v>
      </c>
      <c r="C70" s="502" t="s">
        <v>336</v>
      </c>
      <c r="D70" s="502" t="s">
        <v>125</v>
      </c>
      <c r="E70" s="508">
        <v>647000000</v>
      </c>
      <c r="F70" s="116" t="s">
        <v>0</v>
      </c>
      <c r="G70" s="116" t="s">
        <v>204</v>
      </c>
      <c r="H70" s="376" t="s">
        <v>193</v>
      </c>
      <c r="I70" s="376" t="s">
        <v>194</v>
      </c>
      <c r="J70" s="387" t="s">
        <v>215</v>
      </c>
      <c r="K70" s="387" t="s">
        <v>267</v>
      </c>
      <c r="L70" s="376" t="s">
        <v>267</v>
      </c>
      <c r="M70" s="376" t="s">
        <v>230</v>
      </c>
      <c r="N70" s="376"/>
      <c r="O70" s="164" t="s">
        <v>338</v>
      </c>
      <c r="P70" s="116"/>
      <c r="Q70" s="376" t="s">
        <v>193</v>
      </c>
      <c r="R70" s="376" t="s">
        <v>194</v>
      </c>
      <c r="S70" s="387" t="s">
        <v>215</v>
      </c>
      <c r="T70" s="387" t="s">
        <v>267</v>
      </c>
      <c r="U70" s="376" t="s">
        <v>267</v>
      </c>
      <c r="V70" s="376" t="s">
        <v>230</v>
      </c>
      <c r="W70" s="376" t="s">
        <v>204</v>
      </c>
      <c r="X70" s="164"/>
      <c r="Y70" s="116"/>
      <c r="AA70" s="376" t="s">
        <v>204</v>
      </c>
      <c r="AB70" s="356"/>
      <c r="AC70" s="116"/>
      <c r="AD70" s="116"/>
      <c r="AE70" s="538"/>
      <c r="AF70" s="534"/>
      <c r="AG70" s="534"/>
      <c r="AH70" s="534"/>
    </row>
    <row r="71" spans="2:34" s="344" customFormat="1" ht="120" x14ac:dyDescent="0.25">
      <c r="B71" s="502" t="s">
        <v>311</v>
      </c>
      <c r="C71" s="502" t="s">
        <v>336</v>
      </c>
      <c r="D71" s="502" t="s">
        <v>125</v>
      </c>
      <c r="E71" s="508">
        <v>219000000</v>
      </c>
      <c r="F71" s="116" t="s">
        <v>0</v>
      </c>
      <c r="G71" s="116" t="s">
        <v>204</v>
      </c>
      <c r="H71" s="376" t="s">
        <v>193</v>
      </c>
      <c r="I71" s="376" t="s">
        <v>264</v>
      </c>
      <c r="J71" s="387" t="s">
        <v>215</v>
      </c>
      <c r="K71" s="387" t="s">
        <v>195</v>
      </c>
      <c r="L71" s="376" t="s">
        <v>196</v>
      </c>
      <c r="M71" s="376" t="s">
        <v>230</v>
      </c>
      <c r="N71" s="376"/>
      <c r="O71" s="164"/>
      <c r="P71" s="116"/>
      <c r="Q71" s="376" t="s">
        <v>193</v>
      </c>
      <c r="R71" s="376" t="s">
        <v>264</v>
      </c>
      <c r="S71" s="387" t="s">
        <v>215</v>
      </c>
      <c r="T71" s="387" t="s">
        <v>195</v>
      </c>
      <c r="U71" s="376" t="s">
        <v>196</v>
      </c>
      <c r="V71" s="376" t="s">
        <v>230</v>
      </c>
      <c r="W71" s="376"/>
      <c r="X71" s="164"/>
      <c r="Y71" s="116"/>
      <c r="AA71" s="376" t="s">
        <v>204</v>
      </c>
      <c r="AB71" s="356"/>
      <c r="AC71" s="116"/>
      <c r="AD71" s="116"/>
      <c r="AE71" s="538"/>
      <c r="AF71" s="534"/>
      <c r="AG71" s="534"/>
      <c r="AH71" s="534"/>
    </row>
    <row r="72" spans="2:34" s="344" customFormat="1" ht="120" x14ac:dyDescent="0.25">
      <c r="B72" s="502" t="s">
        <v>311</v>
      </c>
      <c r="C72" s="502" t="s">
        <v>336</v>
      </c>
      <c r="D72" s="502" t="s">
        <v>125</v>
      </c>
      <c r="E72" s="508">
        <v>138824164</v>
      </c>
      <c r="F72" s="116" t="s">
        <v>0</v>
      </c>
      <c r="G72" s="116" t="s">
        <v>204</v>
      </c>
      <c r="H72" s="376" t="s">
        <v>194</v>
      </c>
      <c r="I72" s="376" t="s">
        <v>264</v>
      </c>
      <c r="J72" s="387" t="s">
        <v>215</v>
      </c>
      <c r="K72" s="387" t="s">
        <v>196</v>
      </c>
      <c r="L72" s="376" t="s">
        <v>266</v>
      </c>
      <c r="M72" s="376" t="s">
        <v>230</v>
      </c>
      <c r="N72" s="376"/>
      <c r="O72" s="164"/>
      <c r="P72" s="116"/>
      <c r="Q72" s="376" t="s">
        <v>194</v>
      </c>
      <c r="R72" s="376" t="s">
        <v>264</v>
      </c>
      <c r="S72" s="387" t="s">
        <v>215</v>
      </c>
      <c r="T72" s="387" t="s">
        <v>196</v>
      </c>
      <c r="U72" s="376" t="s">
        <v>266</v>
      </c>
      <c r="V72" s="376" t="s">
        <v>230</v>
      </c>
      <c r="W72" s="376"/>
      <c r="X72" s="164"/>
      <c r="Y72" s="116"/>
      <c r="AA72" s="376" t="s">
        <v>204</v>
      </c>
      <c r="AB72" s="356"/>
      <c r="AC72" s="116"/>
      <c r="AD72" s="116"/>
      <c r="AE72" s="538"/>
      <c r="AF72" s="534"/>
      <c r="AG72" s="534"/>
      <c r="AH72" s="534"/>
    </row>
    <row r="73" spans="2:34" s="344" customFormat="1" ht="150" x14ac:dyDescent="0.25">
      <c r="B73" s="502" t="s">
        <v>311</v>
      </c>
      <c r="C73" s="502" t="s">
        <v>339</v>
      </c>
      <c r="D73" s="515" t="s">
        <v>125</v>
      </c>
      <c r="E73" s="508">
        <v>80000000</v>
      </c>
      <c r="F73" s="116" t="s">
        <v>0</v>
      </c>
      <c r="G73" s="116" t="s">
        <v>204</v>
      </c>
      <c r="H73" s="376" t="s">
        <v>245</v>
      </c>
      <c r="I73" s="376" t="s">
        <v>246</v>
      </c>
      <c r="J73" s="387" t="s">
        <v>246</v>
      </c>
      <c r="K73" s="387" t="s">
        <v>195</v>
      </c>
      <c r="L73" s="376" t="s">
        <v>196</v>
      </c>
      <c r="M73" s="376" t="s">
        <v>230</v>
      </c>
      <c r="N73" s="376"/>
      <c r="O73" s="164"/>
      <c r="P73" s="116"/>
      <c r="Q73" s="376" t="s">
        <v>245</v>
      </c>
      <c r="R73" s="376" t="s">
        <v>246</v>
      </c>
      <c r="S73" s="387" t="s">
        <v>246</v>
      </c>
      <c r="T73" s="387" t="s">
        <v>195</v>
      </c>
      <c r="U73" s="376" t="s">
        <v>196</v>
      </c>
      <c r="V73" s="376" t="s">
        <v>230</v>
      </c>
      <c r="W73" s="376" t="s">
        <v>204</v>
      </c>
      <c r="X73" s="164" t="s">
        <v>969</v>
      </c>
      <c r="Y73" s="116"/>
      <c r="AA73" s="376" t="s">
        <v>204</v>
      </c>
      <c r="AB73" s="313"/>
      <c r="AC73" s="116"/>
      <c r="AD73" s="116"/>
      <c r="AE73" s="538"/>
      <c r="AF73" s="534"/>
      <c r="AG73" s="534"/>
      <c r="AH73" s="534"/>
    </row>
    <row r="74" spans="2:34" ht="111" customHeight="1" x14ac:dyDescent="0.25">
      <c r="B74" s="515" t="s">
        <v>340</v>
      </c>
      <c r="C74" s="517" t="s">
        <v>341</v>
      </c>
      <c r="D74" s="510" t="s">
        <v>342</v>
      </c>
      <c r="E74" s="508">
        <v>182000000</v>
      </c>
      <c r="F74" s="510" t="s">
        <v>0</v>
      </c>
      <c r="G74" s="507" t="s">
        <v>204</v>
      </c>
      <c r="H74" s="56" t="s">
        <v>193</v>
      </c>
      <c r="I74" s="56" t="s">
        <v>194</v>
      </c>
      <c r="J74" s="56" t="s">
        <v>264</v>
      </c>
      <c r="K74" s="56" t="s">
        <v>215</v>
      </c>
      <c r="L74" s="56" t="s">
        <v>195</v>
      </c>
      <c r="M74" s="56" t="s">
        <v>230</v>
      </c>
      <c r="N74" s="56"/>
      <c r="O74" s="63"/>
      <c r="P74" s="164"/>
      <c r="Q74" s="56" t="s">
        <v>193</v>
      </c>
      <c r="R74" s="56" t="s">
        <v>194</v>
      </c>
      <c r="S74" s="56" t="s">
        <v>264</v>
      </c>
      <c r="T74" s="56" t="s">
        <v>215</v>
      </c>
      <c r="U74" s="56" t="s">
        <v>195</v>
      </c>
      <c r="V74" s="56" t="s">
        <v>230</v>
      </c>
      <c r="W74" s="56" t="s">
        <v>476</v>
      </c>
      <c r="X74" s="483" t="s">
        <v>970</v>
      </c>
      <c r="Y74" s="164"/>
      <c r="AA74" s="56" t="s">
        <v>476</v>
      </c>
      <c r="AB74" s="483" t="s">
        <v>1219</v>
      </c>
      <c r="AC74" s="164"/>
      <c r="AD74" s="310"/>
      <c r="AE74" s="539"/>
      <c r="AF74" s="534"/>
      <c r="AG74" s="534"/>
      <c r="AH74" s="534"/>
    </row>
    <row r="75" spans="2:34" ht="111" customHeight="1" x14ac:dyDescent="0.25">
      <c r="B75" s="515" t="s">
        <v>340</v>
      </c>
      <c r="C75" s="517" t="s">
        <v>341</v>
      </c>
      <c r="D75" s="510" t="s">
        <v>342</v>
      </c>
      <c r="E75" s="508">
        <v>118000000</v>
      </c>
      <c r="F75" s="510" t="s">
        <v>0</v>
      </c>
      <c r="G75" s="507" t="s">
        <v>204</v>
      </c>
      <c r="H75" s="56" t="s">
        <v>195</v>
      </c>
      <c r="I75" s="56" t="s">
        <v>196</v>
      </c>
      <c r="J75" s="56" t="s">
        <v>266</v>
      </c>
      <c r="K75" s="56" t="s">
        <v>267</v>
      </c>
      <c r="L75" s="56" t="s">
        <v>267</v>
      </c>
      <c r="M75" s="56" t="s">
        <v>230</v>
      </c>
      <c r="N75" s="56"/>
      <c r="O75" s="63"/>
      <c r="P75" s="164"/>
      <c r="Q75" s="56" t="s">
        <v>195</v>
      </c>
      <c r="R75" s="56" t="s">
        <v>196</v>
      </c>
      <c r="S75" s="56" t="s">
        <v>266</v>
      </c>
      <c r="T75" s="56" t="s">
        <v>267</v>
      </c>
      <c r="U75" s="56" t="s">
        <v>267</v>
      </c>
      <c r="V75" s="56" t="s">
        <v>230</v>
      </c>
      <c r="W75" s="56" t="s">
        <v>204</v>
      </c>
      <c r="X75" s="63"/>
      <c r="Y75" s="164" t="s">
        <v>1046</v>
      </c>
      <c r="AA75" s="56" t="s">
        <v>204</v>
      </c>
      <c r="AB75" s="63" t="s">
        <v>1116</v>
      </c>
      <c r="AC75" s="164"/>
      <c r="AD75" s="310"/>
      <c r="AE75" s="539"/>
      <c r="AF75" s="534"/>
      <c r="AG75" s="534"/>
      <c r="AH75" s="534"/>
    </row>
    <row r="76" spans="2:34" ht="111" customHeight="1" x14ac:dyDescent="0.25">
      <c r="B76" s="515" t="s">
        <v>340</v>
      </c>
      <c r="C76" s="517" t="s">
        <v>343</v>
      </c>
      <c r="D76" s="510" t="s">
        <v>342</v>
      </c>
      <c r="E76" s="508">
        <v>50000000</v>
      </c>
      <c r="F76" s="510" t="s">
        <v>0</v>
      </c>
      <c r="G76" s="507" t="s">
        <v>204</v>
      </c>
      <c r="H76" s="56" t="s">
        <v>227</v>
      </c>
      <c r="I76" s="56" t="s">
        <v>259</v>
      </c>
      <c r="J76" s="56" t="s">
        <v>193</v>
      </c>
      <c r="K76" s="56" t="s">
        <v>194</v>
      </c>
      <c r="L76" s="56" t="s">
        <v>264</v>
      </c>
      <c r="M76" s="56" t="s">
        <v>230</v>
      </c>
      <c r="N76" s="56"/>
      <c r="O76" s="63"/>
      <c r="P76" s="164"/>
      <c r="Q76" s="56" t="s">
        <v>215</v>
      </c>
      <c r="R76" s="56" t="s">
        <v>195</v>
      </c>
      <c r="S76" s="56" t="s">
        <v>195</v>
      </c>
      <c r="T76" s="56" t="s">
        <v>196</v>
      </c>
      <c r="U76" s="56" t="s">
        <v>266</v>
      </c>
      <c r="V76" s="56" t="s">
        <v>230</v>
      </c>
      <c r="W76" s="56" t="s">
        <v>204</v>
      </c>
      <c r="X76" s="63"/>
      <c r="Y76" s="164" t="s">
        <v>1046</v>
      </c>
      <c r="AA76" s="56" t="s">
        <v>204</v>
      </c>
      <c r="AB76" s="63"/>
      <c r="AC76" s="164"/>
      <c r="AD76" s="310"/>
      <c r="AE76" s="539"/>
      <c r="AF76" s="534"/>
      <c r="AG76" s="534"/>
      <c r="AH76" s="534"/>
    </row>
    <row r="77" spans="2:34" ht="111" customHeight="1" x14ac:dyDescent="0.25">
      <c r="B77" s="515" t="s">
        <v>340</v>
      </c>
      <c r="C77" s="517" t="s">
        <v>344</v>
      </c>
      <c r="D77" s="510" t="s">
        <v>342</v>
      </c>
      <c r="E77" s="508">
        <v>130000000</v>
      </c>
      <c r="F77" s="510" t="s">
        <v>0</v>
      </c>
      <c r="G77" s="507" t="s">
        <v>204</v>
      </c>
      <c r="H77" s="56" t="s">
        <v>195</v>
      </c>
      <c r="I77" s="56" t="s">
        <v>196</v>
      </c>
      <c r="J77" s="56" t="s">
        <v>266</v>
      </c>
      <c r="K77" s="56" t="s">
        <v>267</v>
      </c>
      <c r="L77" s="56" t="s">
        <v>267</v>
      </c>
      <c r="M77" s="56" t="s">
        <v>230</v>
      </c>
      <c r="N77" s="56"/>
      <c r="O77" s="63"/>
      <c r="P77" s="164"/>
      <c r="Q77" s="56" t="s">
        <v>195</v>
      </c>
      <c r="R77" s="56" t="s">
        <v>196</v>
      </c>
      <c r="S77" s="56" t="s">
        <v>266</v>
      </c>
      <c r="T77" s="56" t="s">
        <v>267</v>
      </c>
      <c r="U77" s="56" t="s">
        <v>267</v>
      </c>
      <c r="V77" s="56" t="s">
        <v>230</v>
      </c>
      <c r="W77" s="56" t="s">
        <v>204</v>
      </c>
      <c r="X77" s="63"/>
      <c r="Y77" s="164" t="s">
        <v>1046</v>
      </c>
      <c r="AA77" s="56" t="s">
        <v>204</v>
      </c>
      <c r="AB77" s="63" t="s">
        <v>1117</v>
      </c>
      <c r="AC77" s="164"/>
      <c r="AD77" s="310"/>
      <c r="AE77" s="539"/>
      <c r="AF77" s="534"/>
      <c r="AG77" s="534"/>
      <c r="AH77" s="534"/>
    </row>
    <row r="78" spans="2:34" ht="111" customHeight="1" x14ac:dyDescent="0.25">
      <c r="B78" s="515" t="s">
        <v>340</v>
      </c>
      <c r="C78" s="517" t="s">
        <v>345</v>
      </c>
      <c r="D78" s="510" t="s">
        <v>342</v>
      </c>
      <c r="E78" s="508">
        <v>999300000</v>
      </c>
      <c r="F78" s="510" t="s">
        <v>0</v>
      </c>
      <c r="G78" s="507" t="s">
        <v>204</v>
      </c>
      <c r="H78" s="56" t="s">
        <v>259</v>
      </c>
      <c r="I78" s="56" t="s">
        <v>193</v>
      </c>
      <c r="J78" s="56" t="s">
        <v>194</v>
      </c>
      <c r="K78" s="56" t="s">
        <v>215</v>
      </c>
      <c r="L78" s="56" t="s">
        <v>195</v>
      </c>
      <c r="M78" s="56" t="s">
        <v>230</v>
      </c>
      <c r="N78" s="56"/>
      <c r="O78" s="63"/>
      <c r="P78" s="164"/>
      <c r="Q78" s="56" t="s">
        <v>259</v>
      </c>
      <c r="R78" s="56" t="s">
        <v>193</v>
      </c>
      <c r="S78" s="56" t="s">
        <v>194</v>
      </c>
      <c r="T78" s="56" t="s">
        <v>215</v>
      </c>
      <c r="U78" s="56" t="s">
        <v>195</v>
      </c>
      <c r="V78" s="56" t="s">
        <v>230</v>
      </c>
      <c r="W78" s="56" t="s">
        <v>506</v>
      </c>
      <c r="X78" s="164" t="s">
        <v>1118</v>
      </c>
      <c r="Y78" s="164"/>
      <c r="AA78" s="56" t="s">
        <v>476</v>
      </c>
      <c r="AB78" s="164" t="s">
        <v>1119</v>
      </c>
      <c r="AC78" s="164"/>
      <c r="AD78" s="310"/>
      <c r="AE78" s="539"/>
      <c r="AF78" s="534"/>
      <c r="AG78" s="534"/>
      <c r="AH78" s="534"/>
    </row>
    <row r="79" spans="2:34" ht="111" customHeight="1" x14ac:dyDescent="0.25">
      <c r="B79" s="515" t="s">
        <v>340</v>
      </c>
      <c r="C79" s="517" t="s">
        <v>346</v>
      </c>
      <c r="D79" s="510" t="s">
        <v>342</v>
      </c>
      <c r="E79" s="508">
        <v>200000000</v>
      </c>
      <c r="F79" s="510" t="s">
        <v>0</v>
      </c>
      <c r="G79" s="507" t="s">
        <v>204</v>
      </c>
      <c r="H79" s="56" t="s">
        <v>193</v>
      </c>
      <c r="I79" s="56" t="s">
        <v>194</v>
      </c>
      <c r="J79" s="56" t="s">
        <v>264</v>
      </c>
      <c r="K79" s="56" t="s">
        <v>215</v>
      </c>
      <c r="L79" s="56" t="s">
        <v>215</v>
      </c>
      <c r="M79" s="56" t="s">
        <v>230</v>
      </c>
      <c r="P79" s="164"/>
      <c r="Q79" s="56" t="s">
        <v>193</v>
      </c>
      <c r="R79" s="56" t="s">
        <v>194</v>
      </c>
      <c r="S79" s="56" t="s">
        <v>264</v>
      </c>
      <c r="T79" s="56" t="s">
        <v>215</v>
      </c>
      <c r="U79" s="56" t="s">
        <v>215</v>
      </c>
      <c r="V79" s="56" t="s">
        <v>230</v>
      </c>
      <c r="W79" s="56" t="s">
        <v>476</v>
      </c>
      <c r="X79" s="63" t="s">
        <v>1048</v>
      </c>
      <c r="Y79" s="164"/>
      <c r="AA79" s="56" t="s">
        <v>476</v>
      </c>
      <c r="AB79" s="63" t="s">
        <v>1048</v>
      </c>
      <c r="AC79" s="164"/>
      <c r="AD79" s="310"/>
      <c r="AE79" s="539"/>
      <c r="AF79" s="534"/>
      <c r="AG79" s="534"/>
      <c r="AH79" s="534"/>
    </row>
    <row r="80" spans="2:34" ht="111" customHeight="1" x14ac:dyDescent="0.25">
      <c r="B80" s="515" t="s">
        <v>340</v>
      </c>
      <c r="C80" s="517" t="s">
        <v>345</v>
      </c>
      <c r="D80" s="510" t="s">
        <v>347</v>
      </c>
      <c r="E80" s="508">
        <v>238700000</v>
      </c>
      <c r="F80" s="510" t="s">
        <v>0</v>
      </c>
      <c r="G80" s="507" t="s">
        <v>204</v>
      </c>
      <c r="H80" s="56" t="s">
        <v>259</v>
      </c>
      <c r="I80" s="56" t="s">
        <v>193</v>
      </c>
      <c r="J80" s="56" t="s">
        <v>194</v>
      </c>
      <c r="K80" s="56" t="s">
        <v>215</v>
      </c>
      <c r="L80" s="56" t="s">
        <v>195</v>
      </c>
      <c r="M80" s="56" t="s">
        <v>267</v>
      </c>
      <c r="N80" s="56"/>
      <c r="O80" s="164" t="s">
        <v>348</v>
      </c>
      <c r="P80" s="164"/>
      <c r="Q80" s="56" t="s">
        <v>259</v>
      </c>
      <c r="R80" s="56" t="s">
        <v>193</v>
      </c>
      <c r="S80" s="56" t="s">
        <v>194</v>
      </c>
      <c r="T80" s="56" t="s">
        <v>215</v>
      </c>
      <c r="U80" s="56" t="s">
        <v>195</v>
      </c>
      <c r="V80" s="56" t="s">
        <v>267</v>
      </c>
      <c r="W80" s="56" t="s">
        <v>476</v>
      </c>
      <c r="X80" s="164" t="s">
        <v>1047</v>
      </c>
      <c r="Y80" s="164"/>
      <c r="AA80" s="56" t="s">
        <v>476</v>
      </c>
      <c r="AB80" s="164" t="s">
        <v>1120</v>
      </c>
      <c r="AC80" s="164"/>
      <c r="AD80" s="310"/>
      <c r="AE80" s="539"/>
      <c r="AF80" s="534"/>
      <c r="AG80" s="534"/>
      <c r="AH80" s="534"/>
    </row>
    <row r="81" spans="1:34" ht="119.25" customHeight="1" x14ac:dyDescent="0.25">
      <c r="B81" s="515" t="s">
        <v>340</v>
      </c>
      <c r="C81" s="517" t="s">
        <v>345</v>
      </c>
      <c r="D81" s="510" t="s">
        <v>342</v>
      </c>
      <c r="E81" s="508">
        <v>574000000</v>
      </c>
      <c r="F81" s="510" t="s">
        <v>0</v>
      </c>
      <c r="G81" s="507" t="s">
        <v>204</v>
      </c>
      <c r="H81" s="56" t="s">
        <v>227</v>
      </c>
      <c r="I81" s="56" t="s">
        <v>259</v>
      </c>
      <c r="J81" s="56" t="s">
        <v>193</v>
      </c>
      <c r="K81" s="56" t="s">
        <v>194</v>
      </c>
      <c r="L81" s="56" t="s">
        <v>264</v>
      </c>
      <c r="M81" s="56" t="s">
        <v>230</v>
      </c>
      <c r="N81" s="56"/>
      <c r="O81" s="63"/>
      <c r="P81" s="164"/>
      <c r="Q81" s="56" t="s">
        <v>227</v>
      </c>
      <c r="R81" s="56" t="s">
        <v>259</v>
      </c>
      <c r="S81" s="56" t="s">
        <v>193</v>
      </c>
      <c r="T81" s="56" t="s">
        <v>194</v>
      </c>
      <c r="U81" s="56" t="s">
        <v>264</v>
      </c>
      <c r="V81" s="56" t="s">
        <v>230</v>
      </c>
      <c r="W81" s="56" t="s">
        <v>506</v>
      </c>
      <c r="X81" s="164" t="s">
        <v>1049</v>
      </c>
      <c r="Y81" s="164"/>
      <c r="AA81" s="56" t="s">
        <v>204</v>
      </c>
      <c r="AB81" s="164" t="s">
        <v>1121</v>
      </c>
      <c r="AC81" s="164"/>
      <c r="AD81" s="310"/>
      <c r="AE81" s="540"/>
      <c r="AF81" s="534"/>
      <c r="AG81" s="534"/>
      <c r="AH81" s="534"/>
    </row>
    <row r="82" spans="1:34" ht="21" customHeight="1" x14ac:dyDescent="0.25">
      <c r="B82" s="500"/>
      <c r="C82" s="500"/>
      <c r="D82" s="518"/>
      <c r="E82" s="519">
        <f>SUM(E8:E81)</f>
        <v>81060261419</v>
      </c>
      <c r="F82" s="518"/>
      <c r="G82" s="516"/>
      <c r="H82" s="56"/>
      <c r="I82" s="56"/>
      <c r="J82" s="57"/>
      <c r="K82" s="57"/>
      <c r="L82" s="58"/>
      <c r="M82" s="520" t="s">
        <v>349</v>
      </c>
      <c r="N82" s="521"/>
      <c r="O82" s="522">
        <f>13/19</f>
        <v>0.68421052631578949</v>
      </c>
      <c r="P82" s="523"/>
      <c r="W82" s="522">
        <f>Y87/X87</f>
        <v>0.72727272727272729</v>
      </c>
      <c r="AA82" s="522">
        <v>0.92800000000000005</v>
      </c>
      <c r="AE82" s="522">
        <v>0.92800000000000005</v>
      </c>
    </row>
    <row r="83" spans="1:34" ht="15.75" thickBot="1" x14ac:dyDescent="0.3">
      <c r="B83" s="484" t="s">
        <v>350</v>
      </c>
      <c r="C83" s="116"/>
      <c r="D83" s="518"/>
      <c r="E83" s="510"/>
      <c r="F83" s="510"/>
      <c r="G83" s="516"/>
      <c r="H83" s="56"/>
      <c r="I83" s="56"/>
      <c r="J83" s="57"/>
      <c r="K83" s="57"/>
      <c r="L83" s="57"/>
      <c r="M83" s="58"/>
      <c r="N83" s="59"/>
      <c r="O83" s="59"/>
      <c r="P83" s="459"/>
    </row>
    <row r="84" spans="1:34" ht="45.75" thickBot="1" x14ac:dyDescent="0.3">
      <c r="M84" s="524" t="s">
        <v>351</v>
      </c>
      <c r="N84" s="525"/>
      <c r="O84" s="328" t="s">
        <v>109</v>
      </c>
      <c r="P84" s="328" t="s">
        <v>110</v>
      </c>
      <c r="W84" s="524" t="s">
        <v>351</v>
      </c>
      <c r="X84" s="525"/>
      <c r="Y84" s="328" t="s">
        <v>109</v>
      </c>
      <c r="Z84" s="328" t="s">
        <v>110</v>
      </c>
      <c r="AA84" s="524" t="s">
        <v>351</v>
      </c>
      <c r="AB84" s="525"/>
      <c r="AC84" s="328" t="s">
        <v>109</v>
      </c>
      <c r="AD84" s="328" t="s">
        <v>110</v>
      </c>
      <c r="AE84" s="524" t="s">
        <v>351</v>
      </c>
      <c r="AF84" s="525"/>
      <c r="AG84" s="328" t="s">
        <v>109</v>
      </c>
      <c r="AH84" s="328" t="s">
        <v>110</v>
      </c>
    </row>
    <row r="85" spans="1:34" ht="30.75" hidden="1" customHeight="1" thickBot="1" x14ac:dyDescent="0.3">
      <c r="D85" s="407" t="s">
        <v>352</v>
      </c>
      <c r="E85" s="407" t="s">
        <v>353</v>
      </c>
      <c r="F85" s="407" t="s">
        <v>354</v>
      </c>
      <c r="G85" s="407" t="s">
        <v>355</v>
      </c>
      <c r="H85" s="407" t="s">
        <v>356</v>
      </c>
      <c r="I85" s="407" t="s">
        <v>354</v>
      </c>
      <c r="J85" s="407" t="s">
        <v>355</v>
      </c>
      <c r="M85" s="526" t="s">
        <v>357</v>
      </c>
      <c r="N85" s="116">
        <v>11</v>
      </c>
      <c r="O85" s="116">
        <v>9</v>
      </c>
      <c r="P85" s="116">
        <v>2</v>
      </c>
      <c r="W85" s="526" t="s">
        <v>357</v>
      </c>
      <c r="X85" s="116">
        <v>11</v>
      </c>
      <c r="Y85" s="116">
        <v>9</v>
      </c>
      <c r="Z85" s="116">
        <v>2</v>
      </c>
      <c r="AA85" s="526" t="s">
        <v>357</v>
      </c>
      <c r="AB85" s="116">
        <v>11</v>
      </c>
      <c r="AC85" s="116">
        <v>9</v>
      </c>
      <c r="AD85" s="116">
        <v>2</v>
      </c>
      <c r="AE85" s="526" t="s">
        <v>357</v>
      </c>
      <c r="AF85" s="116">
        <v>11</v>
      </c>
      <c r="AG85" s="116">
        <v>9</v>
      </c>
      <c r="AH85" s="116">
        <v>2</v>
      </c>
    </row>
    <row r="86" spans="1:34" ht="30.75" hidden="1" customHeight="1" thickBot="1" x14ac:dyDescent="0.3">
      <c r="C86" s="344" t="str">
        <f>[9]MARZO!A5</f>
        <v>DIRECCIÓN REGIONAL ANTIOQUIA</v>
      </c>
      <c r="D86" s="508">
        <f>[9]MARZO!B5</f>
        <v>1443000000</v>
      </c>
      <c r="E86" s="527">
        <v>145314572</v>
      </c>
      <c r="F86" s="527">
        <v>100000000</v>
      </c>
      <c r="G86" s="527" t="s">
        <v>19</v>
      </c>
      <c r="H86" s="527">
        <v>29997937</v>
      </c>
      <c r="I86" s="527">
        <v>113000000</v>
      </c>
      <c r="J86" s="527" t="s">
        <v>0</v>
      </c>
      <c r="M86" s="526" t="s">
        <v>358</v>
      </c>
      <c r="N86" s="116">
        <v>8</v>
      </c>
      <c r="O86" s="116">
        <v>4</v>
      </c>
      <c r="P86" s="116">
        <v>4</v>
      </c>
      <c r="W86" s="526" t="s">
        <v>358</v>
      </c>
      <c r="X86" s="116">
        <v>8</v>
      </c>
      <c r="Y86" s="116">
        <v>4</v>
      </c>
      <c r="Z86" s="116">
        <v>4</v>
      </c>
      <c r="AA86" s="526" t="s">
        <v>358</v>
      </c>
      <c r="AB86" s="116">
        <v>8</v>
      </c>
      <c r="AC86" s="116">
        <v>4</v>
      </c>
      <c r="AD86" s="116">
        <v>4</v>
      </c>
      <c r="AE86" s="526" t="s">
        <v>358</v>
      </c>
      <c r="AF86" s="116">
        <v>8</v>
      </c>
      <c r="AG86" s="116">
        <v>4</v>
      </c>
      <c r="AH86" s="116">
        <v>4</v>
      </c>
    </row>
    <row r="87" spans="1:34" ht="15.75" thickBot="1" x14ac:dyDescent="0.3">
      <c r="C87" s="344" t="str">
        <f>[9]MARZO!A6</f>
        <v>DIRECCION REGIONAL ATLANTICO</v>
      </c>
      <c r="D87" s="508">
        <v>2145000000</v>
      </c>
      <c r="E87" s="527">
        <v>296883830</v>
      </c>
      <c r="F87" s="527">
        <v>0</v>
      </c>
      <c r="G87" s="527"/>
      <c r="H87" s="527">
        <v>115690000</v>
      </c>
      <c r="I87" s="527">
        <v>474000000</v>
      </c>
      <c r="J87" s="527" t="s">
        <v>0</v>
      </c>
      <c r="M87" s="526" t="s">
        <v>359</v>
      </c>
      <c r="N87" s="116">
        <f>+N86+N85</f>
        <v>19</v>
      </c>
      <c r="O87" s="116">
        <f>+O86+O85</f>
        <v>13</v>
      </c>
      <c r="P87" s="116">
        <f>+P86+P85</f>
        <v>6</v>
      </c>
      <c r="W87" s="526" t="s">
        <v>359</v>
      </c>
      <c r="X87" s="116">
        <v>55</v>
      </c>
      <c r="Y87" s="116">
        <v>40</v>
      </c>
      <c r="Z87" s="116">
        <v>15</v>
      </c>
      <c r="AA87" s="526" t="s">
        <v>359</v>
      </c>
      <c r="AB87" s="116">
        <v>54</v>
      </c>
      <c r="AC87" s="116">
        <v>38</v>
      </c>
      <c r="AD87" s="116">
        <f>AB87-AC87</f>
        <v>16</v>
      </c>
      <c r="AE87" s="526" t="s">
        <v>359</v>
      </c>
      <c r="AF87" s="116"/>
      <c r="AG87" s="116"/>
      <c r="AH87" s="116"/>
    </row>
    <row r="88" spans="1:34" x14ac:dyDescent="0.25">
      <c r="C88" s="344" t="str">
        <f>[9]MARZO!A7</f>
        <v>DIRECCIONREGIONAL VALLE</v>
      </c>
      <c r="D88" s="508">
        <f>[9]MARZO!B7</f>
        <v>1720000000</v>
      </c>
      <c r="E88" s="527">
        <v>359925800</v>
      </c>
      <c r="F88" s="527">
        <v>570000000</v>
      </c>
      <c r="G88" s="527" t="s">
        <v>0</v>
      </c>
      <c r="H88" s="527">
        <v>129958710</v>
      </c>
      <c r="I88" s="527">
        <v>325000000</v>
      </c>
      <c r="J88" s="527" t="s">
        <v>0</v>
      </c>
      <c r="O88" s="339">
        <f>+O87/N87</f>
        <v>0.68421052631578949</v>
      </c>
      <c r="P88" s="344"/>
    </row>
    <row r="89" spans="1:34" x14ac:dyDescent="0.25">
      <c r="D89" s="508"/>
      <c r="E89" s="527"/>
      <c r="F89" s="527"/>
      <c r="G89" s="527"/>
      <c r="H89" s="527"/>
      <c r="I89" s="527"/>
      <c r="J89" s="527"/>
      <c r="M89" s="312"/>
      <c r="N89" s="312"/>
      <c r="O89" s="312"/>
      <c r="P89" s="312"/>
    </row>
    <row r="90" spans="1:34" ht="24.75" customHeight="1" x14ac:dyDescent="0.25">
      <c r="C90" s="344" t="str">
        <f>[9]MARZO!A8</f>
        <v>DIRECCIÓN REGIONAL N DE SANTANDER</v>
      </c>
      <c r="D90" s="508">
        <f>[9]MARZO!B8</f>
        <v>1446000000</v>
      </c>
      <c r="E90" s="527">
        <v>396278952</v>
      </c>
      <c r="F90" s="527">
        <v>298300000</v>
      </c>
      <c r="G90" s="527" t="s">
        <v>19</v>
      </c>
      <c r="H90" s="527">
        <v>160937671</v>
      </c>
      <c r="I90" s="527">
        <v>158000000</v>
      </c>
      <c r="J90" s="527" t="s">
        <v>19</v>
      </c>
      <c r="M90" s="312"/>
      <c r="N90" s="312"/>
      <c r="O90" s="312"/>
      <c r="P90" s="312"/>
    </row>
    <row r="91" spans="1:34" x14ac:dyDescent="0.25">
      <c r="C91" s="344" t="str">
        <f>[9]MARZO!A9</f>
        <v>DIRECCION REGIONAL META</v>
      </c>
      <c r="D91" s="508">
        <f>[9]MARZO!B9</f>
        <v>1668619488</v>
      </c>
      <c r="E91" s="527">
        <v>163594000</v>
      </c>
      <c r="F91" s="527">
        <v>80829164</v>
      </c>
      <c r="G91" s="527" t="s">
        <v>19</v>
      </c>
      <c r="H91" s="527">
        <v>0</v>
      </c>
      <c r="I91" s="527">
        <v>0</v>
      </c>
      <c r="J91" s="527"/>
      <c r="M91" s="312"/>
      <c r="N91" s="312"/>
      <c r="O91" s="312"/>
      <c r="P91" s="312"/>
    </row>
    <row r="92" spans="1:34" x14ac:dyDescent="0.25">
      <c r="C92" s="344" t="s">
        <v>360</v>
      </c>
      <c r="D92" s="528">
        <f>+D91+D90+D88+D87+D86</f>
        <v>8422619488</v>
      </c>
      <c r="E92" s="529">
        <f>SUBTOTAL(9,E86:E91)</f>
        <v>1361997154</v>
      </c>
      <c r="F92" s="527">
        <f>SUBTOTAL(9,F86:F91)</f>
        <v>1049129164</v>
      </c>
      <c r="G92" s="527"/>
      <c r="H92" s="527">
        <f>SUBTOTAL(9,H86:H91)</f>
        <v>436584318</v>
      </c>
      <c r="I92" s="527">
        <f>SUBTOTAL(9,I86:I91)</f>
        <v>1070000000</v>
      </c>
      <c r="J92" s="527"/>
      <c r="M92" s="312"/>
      <c r="N92" s="312"/>
      <c r="O92" s="312"/>
      <c r="P92" s="312"/>
    </row>
    <row r="93" spans="1:34" s="485" customFormat="1" x14ac:dyDescent="0.25">
      <c r="A93" s="312"/>
      <c r="B93" s="344"/>
      <c r="C93" s="344"/>
      <c r="D93" s="344"/>
      <c r="E93" s="344"/>
      <c r="F93" s="344"/>
      <c r="G93" s="344"/>
      <c r="H93" s="344"/>
      <c r="I93" s="344"/>
      <c r="J93" s="344"/>
      <c r="M93" s="312"/>
      <c r="N93" s="312"/>
      <c r="O93" s="312"/>
      <c r="P93" s="312"/>
      <c r="Q93" s="312"/>
    </row>
    <row r="94" spans="1:34" s="485" customFormat="1" x14ac:dyDescent="0.25">
      <c r="A94" s="312"/>
      <c r="B94" s="344"/>
      <c r="C94" s="344"/>
      <c r="D94" s="519">
        <f>E82+D92</f>
        <v>89482880907</v>
      </c>
      <c r="E94" s="344"/>
      <c r="F94" s="344"/>
      <c r="M94" s="312"/>
      <c r="N94" s="312"/>
      <c r="O94" s="312"/>
      <c r="P94" s="312"/>
      <c r="Q94" s="312"/>
    </row>
    <row r="95" spans="1:34" s="485" customFormat="1" x14ac:dyDescent="0.25">
      <c r="A95" s="312"/>
      <c r="B95" s="344"/>
      <c r="C95" s="344"/>
      <c r="D95" s="486"/>
      <c r="E95" s="344"/>
      <c r="F95" s="344"/>
      <c r="M95" s="312"/>
      <c r="N95" s="312"/>
      <c r="O95" s="312"/>
      <c r="P95" s="312"/>
      <c r="Q95" s="312"/>
    </row>
    <row r="96" spans="1:34" s="485" customFormat="1" x14ac:dyDescent="0.25">
      <c r="A96" s="312"/>
      <c r="B96" s="344"/>
      <c r="C96" s="344"/>
      <c r="D96" s="344"/>
      <c r="E96" s="344"/>
      <c r="F96" s="344"/>
      <c r="M96" s="312"/>
      <c r="N96" s="312"/>
      <c r="O96" s="312"/>
      <c r="P96" s="312"/>
      <c r="Q96" s="312"/>
    </row>
    <row r="97" spans="1:17" s="485" customFormat="1" x14ac:dyDescent="0.25">
      <c r="A97" s="312"/>
      <c r="B97" s="344"/>
      <c r="C97" s="344"/>
      <c r="D97" s="486"/>
      <c r="E97" s="61"/>
      <c r="F97" s="344"/>
      <c r="M97" s="312"/>
      <c r="N97" s="312"/>
      <c r="O97" s="312"/>
      <c r="P97" s="312"/>
      <c r="Q97" s="312"/>
    </row>
    <row r="98" spans="1:17" s="485" customFormat="1" x14ac:dyDescent="0.25">
      <c r="A98" s="312"/>
      <c r="B98" s="344"/>
      <c r="C98" s="344"/>
      <c r="D98" s="344"/>
      <c r="E98" s="486"/>
      <c r="F98" s="344"/>
    </row>
    <row r="99" spans="1:17" s="485" customFormat="1" x14ac:dyDescent="0.25">
      <c r="A99" s="312"/>
      <c r="B99" s="344"/>
      <c r="C99" s="344"/>
      <c r="D99" s="344"/>
      <c r="E99" s="344"/>
      <c r="F99" s="344"/>
    </row>
  </sheetData>
  <autoFilter ref="B2:AF8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dataConsolidate/>
  <mergeCells count="40">
    <mergeCell ref="AE84:AF84"/>
    <mergeCell ref="AF8:AH81"/>
    <mergeCell ref="AE55:AE56"/>
    <mergeCell ref="AE5:AH6"/>
    <mergeCell ref="AG7:AH7"/>
    <mergeCell ref="AD8:AD13"/>
    <mergeCell ref="Q5:V6"/>
    <mergeCell ref="W5:Y6"/>
    <mergeCell ref="N5:P6"/>
    <mergeCell ref="AA5:AD6"/>
    <mergeCell ref="AC7:AD7"/>
    <mergeCell ref="M84:N84"/>
    <mergeCell ref="B2:M2"/>
    <mergeCell ref="B3:M4"/>
    <mergeCell ref="B5:B7"/>
    <mergeCell ref="C5:C7"/>
    <mergeCell ref="D5:D7"/>
    <mergeCell ref="E5:E7"/>
    <mergeCell ref="F5:F6"/>
    <mergeCell ref="G5:G6"/>
    <mergeCell ref="H5:M6"/>
    <mergeCell ref="B29:B30"/>
    <mergeCell ref="M82:N82"/>
    <mergeCell ref="W84:X84"/>
    <mergeCell ref="AB51:AB54"/>
    <mergeCell ref="AA55:AA56"/>
    <mergeCell ref="AB55:AB56"/>
    <mergeCell ref="AB58:AB61"/>
    <mergeCell ref="AA84:AB84"/>
    <mergeCell ref="AC55:AC56"/>
    <mergeCell ref="AB69:AB73"/>
    <mergeCell ref="X51:X54"/>
    <mergeCell ref="W55:W56"/>
    <mergeCell ref="X55:X56"/>
    <mergeCell ref="X58:X61"/>
    <mergeCell ref="AA51:AA54"/>
    <mergeCell ref="AD23:AD28"/>
    <mergeCell ref="AC51:AC54"/>
    <mergeCell ref="AC29:AC30"/>
    <mergeCell ref="AE51:AE54"/>
  </mergeCells>
  <dataValidations count="1">
    <dataValidation type="list" allowBlank="1" showInputMessage="1" showErrorMessage="1" sqref="F44:G44 F51:F52 F8:G12 B8:B13">
      <formula1>#REF!</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4"/>
  </sheetPr>
  <dimension ref="B2:AJ47"/>
  <sheetViews>
    <sheetView topLeftCell="Z34" zoomScale="80" zoomScaleNormal="80" workbookViewId="0">
      <selection activeCell="AJ9" sqref="AJ9:AJ13"/>
    </sheetView>
  </sheetViews>
  <sheetFormatPr baseColWidth="10" defaultColWidth="11.5703125" defaultRowHeight="15" x14ac:dyDescent="0.25"/>
  <cols>
    <col min="1" max="1" width="1.7109375" style="312" customWidth="1"/>
    <col min="2" max="2" width="113.7109375" style="312" customWidth="1"/>
    <col min="3" max="3" width="11.42578125" style="312" customWidth="1"/>
    <col min="4" max="4" width="29.42578125" style="312" customWidth="1"/>
    <col min="5" max="5" width="22.85546875" style="312" customWidth="1"/>
    <col min="6" max="6" width="27.42578125" style="312" customWidth="1"/>
    <col min="7" max="7" width="27.28515625" style="312" customWidth="1"/>
    <col min="8" max="8" width="20.85546875" style="312" customWidth="1"/>
    <col min="9" max="11" width="27.28515625" style="312" customWidth="1"/>
    <col min="12" max="12" width="20.7109375" style="312" customWidth="1"/>
    <col min="13" max="13" width="24.85546875" style="312" customWidth="1"/>
    <col min="14" max="14" width="77.7109375" style="312" customWidth="1"/>
    <col min="15" max="15" width="23.140625" style="312" customWidth="1"/>
    <col min="16" max="16" width="70" style="459" customWidth="1"/>
    <col min="17" max="17" width="44.7109375" style="312" customWidth="1"/>
    <col min="18" max="20" width="30.140625" style="312" customWidth="1"/>
    <col min="21" max="21" width="14.42578125" style="312" customWidth="1"/>
    <col min="22" max="22" width="16.28515625" style="312" customWidth="1"/>
    <col min="23" max="23" width="22" style="312" customWidth="1"/>
    <col min="24" max="24" width="19.85546875" style="312" customWidth="1"/>
    <col min="25" max="25" width="21.28515625" style="312" customWidth="1"/>
    <col min="26" max="26" width="61.7109375" style="312" customWidth="1"/>
    <col min="27" max="27" width="35.85546875" style="312" customWidth="1"/>
    <col min="28" max="28" width="15.5703125" style="312" customWidth="1"/>
    <col min="29" max="29" width="44.42578125" style="312" customWidth="1"/>
    <col min="30" max="30" width="34" style="312" customWidth="1"/>
    <col min="31" max="31" width="15.85546875" style="312" hidden="1" customWidth="1"/>
    <col min="32" max="32" width="11.5703125" style="312" hidden="1" customWidth="1"/>
    <col min="33" max="33" width="15" style="312" hidden="1" customWidth="1"/>
    <col min="34" max="34" width="16.28515625" style="312" customWidth="1"/>
    <col min="35" max="35" width="51.7109375" style="312" customWidth="1"/>
    <col min="36" max="36" width="41.42578125" style="312" customWidth="1"/>
    <col min="37" max="260" width="11.5703125" style="312"/>
    <col min="261" max="261" width="1.7109375" style="312" customWidth="1"/>
    <col min="262" max="263" width="28.7109375" style="312" customWidth="1"/>
    <col min="264" max="264" width="22.85546875" style="312" bestFit="1" customWidth="1"/>
    <col min="265" max="266" width="40.140625" style="312" customWidth="1"/>
    <col min="267" max="267" width="27.28515625" style="312" customWidth="1"/>
    <col min="268" max="268" width="20.7109375" style="312" customWidth="1"/>
    <col min="269" max="269" width="22.42578125" style="312" customWidth="1"/>
    <col min="270" max="270" width="21.28515625" style="312" customWidth="1"/>
    <col min="271" max="271" width="16" style="312" bestFit="1" customWidth="1"/>
    <col min="272" max="272" width="49" style="312" customWidth="1"/>
    <col min="273" max="516" width="11.5703125" style="312"/>
    <col min="517" max="517" width="1.7109375" style="312" customWidth="1"/>
    <col min="518" max="519" width="28.7109375" style="312" customWidth="1"/>
    <col min="520" max="520" width="22.85546875" style="312" bestFit="1" customWidth="1"/>
    <col min="521" max="522" width="40.140625" style="312" customWidth="1"/>
    <col min="523" max="523" width="27.28515625" style="312" customWidth="1"/>
    <col min="524" max="524" width="20.7109375" style="312" customWidth="1"/>
    <col min="525" max="525" width="22.42578125" style="312" customWidth="1"/>
    <col min="526" max="526" width="21.28515625" style="312" customWidth="1"/>
    <col min="527" max="527" width="16" style="312" bestFit="1" customWidth="1"/>
    <col min="528" max="528" width="49" style="312" customWidth="1"/>
    <col min="529" max="772" width="11.5703125" style="312"/>
    <col min="773" max="773" width="1.7109375" style="312" customWidth="1"/>
    <col min="774" max="775" width="28.7109375" style="312" customWidth="1"/>
    <col min="776" max="776" width="22.85546875" style="312" bestFit="1" customWidth="1"/>
    <col min="777" max="778" width="40.140625" style="312" customWidth="1"/>
    <col min="779" max="779" width="27.28515625" style="312" customWidth="1"/>
    <col min="780" max="780" width="20.7109375" style="312" customWidth="1"/>
    <col min="781" max="781" width="22.42578125" style="312" customWidth="1"/>
    <col min="782" max="782" width="21.28515625" style="312" customWidth="1"/>
    <col min="783" max="783" width="16" style="312" bestFit="1" customWidth="1"/>
    <col min="784" max="784" width="49" style="312" customWidth="1"/>
    <col min="785" max="1028" width="11.5703125" style="312"/>
    <col min="1029" max="1029" width="1.7109375" style="312" customWidth="1"/>
    <col min="1030" max="1031" width="28.7109375" style="312" customWidth="1"/>
    <col min="1032" max="1032" width="22.85546875" style="312" bestFit="1" customWidth="1"/>
    <col min="1033" max="1034" width="40.140625" style="312" customWidth="1"/>
    <col min="1035" max="1035" width="27.28515625" style="312" customWidth="1"/>
    <col min="1036" max="1036" width="20.7109375" style="312" customWidth="1"/>
    <col min="1037" max="1037" width="22.42578125" style="312" customWidth="1"/>
    <col min="1038" max="1038" width="21.28515625" style="312" customWidth="1"/>
    <col min="1039" max="1039" width="16" style="312" bestFit="1" customWidth="1"/>
    <col min="1040" max="1040" width="49" style="312" customWidth="1"/>
    <col min="1041" max="1284" width="11.5703125" style="312"/>
    <col min="1285" max="1285" width="1.7109375" style="312" customWidth="1"/>
    <col min="1286" max="1287" width="28.7109375" style="312" customWidth="1"/>
    <col min="1288" max="1288" width="22.85546875" style="312" bestFit="1" customWidth="1"/>
    <col min="1289" max="1290" width="40.140625" style="312" customWidth="1"/>
    <col min="1291" max="1291" width="27.28515625" style="312" customWidth="1"/>
    <col min="1292" max="1292" width="20.7109375" style="312" customWidth="1"/>
    <col min="1293" max="1293" width="22.42578125" style="312" customWidth="1"/>
    <col min="1294" max="1294" width="21.28515625" style="312" customWidth="1"/>
    <col min="1295" max="1295" width="16" style="312" bestFit="1" customWidth="1"/>
    <col min="1296" max="1296" width="49" style="312" customWidth="1"/>
    <col min="1297" max="1540" width="11.5703125" style="312"/>
    <col min="1541" max="1541" width="1.7109375" style="312" customWidth="1"/>
    <col min="1542" max="1543" width="28.7109375" style="312" customWidth="1"/>
    <col min="1544" max="1544" width="22.85546875" style="312" bestFit="1" customWidth="1"/>
    <col min="1545" max="1546" width="40.140625" style="312" customWidth="1"/>
    <col min="1547" max="1547" width="27.28515625" style="312" customWidth="1"/>
    <col min="1548" max="1548" width="20.7109375" style="312" customWidth="1"/>
    <col min="1549" max="1549" width="22.42578125" style="312" customWidth="1"/>
    <col min="1550" max="1550" width="21.28515625" style="312" customWidth="1"/>
    <col min="1551" max="1551" width="16" style="312" bestFit="1" customWidth="1"/>
    <col min="1552" max="1552" width="49" style="312" customWidth="1"/>
    <col min="1553" max="1796" width="11.5703125" style="312"/>
    <col min="1797" max="1797" width="1.7109375" style="312" customWidth="1"/>
    <col min="1798" max="1799" width="28.7109375" style="312" customWidth="1"/>
    <col min="1800" max="1800" width="22.85546875" style="312" bestFit="1" customWidth="1"/>
    <col min="1801" max="1802" width="40.140625" style="312" customWidth="1"/>
    <col min="1803" max="1803" width="27.28515625" style="312" customWidth="1"/>
    <col min="1804" max="1804" width="20.7109375" style="312" customWidth="1"/>
    <col min="1805" max="1805" width="22.42578125" style="312" customWidth="1"/>
    <col min="1806" max="1806" width="21.28515625" style="312" customWidth="1"/>
    <col min="1807" max="1807" width="16" style="312" bestFit="1" customWidth="1"/>
    <col min="1808" max="1808" width="49" style="312" customWidth="1"/>
    <col min="1809" max="2052" width="11.5703125" style="312"/>
    <col min="2053" max="2053" width="1.7109375" style="312" customWidth="1"/>
    <col min="2054" max="2055" width="28.7109375" style="312" customWidth="1"/>
    <col min="2056" max="2056" width="22.85546875" style="312" bestFit="1" customWidth="1"/>
    <col min="2057" max="2058" width="40.140625" style="312" customWidth="1"/>
    <col min="2059" max="2059" width="27.28515625" style="312" customWidth="1"/>
    <col min="2060" max="2060" width="20.7109375" style="312" customWidth="1"/>
    <col min="2061" max="2061" width="22.42578125" style="312" customWidth="1"/>
    <col min="2062" max="2062" width="21.28515625" style="312" customWidth="1"/>
    <col min="2063" max="2063" width="16" style="312" bestFit="1" customWidth="1"/>
    <col min="2064" max="2064" width="49" style="312" customWidth="1"/>
    <col min="2065" max="2308" width="11.5703125" style="312"/>
    <col min="2309" max="2309" width="1.7109375" style="312" customWidth="1"/>
    <col min="2310" max="2311" width="28.7109375" style="312" customWidth="1"/>
    <col min="2312" max="2312" width="22.85546875" style="312" bestFit="1" customWidth="1"/>
    <col min="2313" max="2314" width="40.140625" style="312" customWidth="1"/>
    <col min="2315" max="2315" width="27.28515625" style="312" customWidth="1"/>
    <col min="2316" max="2316" width="20.7109375" style="312" customWidth="1"/>
    <col min="2317" max="2317" width="22.42578125" style="312" customWidth="1"/>
    <col min="2318" max="2318" width="21.28515625" style="312" customWidth="1"/>
    <col min="2319" max="2319" width="16" style="312" bestFit="1" customWidth="1"/>
    <col min="2320" max="2320" width="49" style="312" customWidth="1"/>
    <col min="2321" max="2564" width="11.5703125" style="312"/>
    <col min="2565" max="2565" width="1.7109375" style="312" customWidth="1"/>
    <col min="2566" max="2567" width="28.7109375" style="312" customWidth="1"/>
    <col min="2568" max="2568" width="22.85546875" style="312" bestFit="1" customWidth="1"/>
    <col min="2569" max="2570" width="40.140625" style="312" customWidth="1"/>
    <col min="2571" max="2571" width="27.28515625" style="312" customWidth="1"/>
    <col min="2572" max="2572" width="20.7109375" style="312" customWidth="1"/>
    <col min="2573" max="2573" width="22.42578125" style="312" customWidth="1"/>
    <col min="2574" max="2574" width="21.28515625" style="312" customWidth="1"/>
    <col min="2575" max="2575" width="16" style="312" bestFit="1" customWidth="1"/>
    <col min="2576" max="2576" width="49" style="312" customWidth="1"/>
    <col min="2577" max="2820" width="11.5703125" style="312"/>
    <col min="2821" max="2821" width="1.7109375" style="312" customWidth="1"/>
    <col min="2822" max="2823" width="28.7109375" style="312" customWidth="1"/>
    <col min="2824" max="2824" width="22.85546875" style="312" bestFit="1" customWidth="1"/>
    <col min="2825" max="2826" width="40.140625" style="312" customWidth="1"/>
    <col min="2827" max="2827" width="27.28515625" style="312" customWidth="1"/>
    <col min="2828" max="2828" width="20.7109375" style="312" customWidth="1"/>
    <col min="2829" max="2829" width="22.42578125" style="312" customWidth="1"/>
    <col min="2830" max="2830" width="21.28515625" style="312" customWidth="1"/>
    <col min="2831" max="2831" width="16" style="312" bestFit="1" customWidth="1"/>
    <col min="2832" max="2832" width="49" style="312" customWidth="1"/>
    <col min="2833" max="3076" width="11.5703125" style="312"/>
    <col min="3077" max="3077" width="1.7109375" style="312" customWidth="1"/>
    <col min="3078" max="3079" width="28.7109375" style="312" customWidth="1"/>
    <col min="3080" max="3080" width="22.85546875" style="312" bestFit="1" customWidth="1"/>
    <col min="3081" max="3082" width="40.140625" style="312" customWidth="1"/>
    <col min="3083" max="3083" width="27.28515625" style="312" customWidth="1"/>
    <col min="3084" max="3084" width="20.7109375" style="312" customWidth="1"/>
    <col min="3085" max="3085" width="22.42578125" style="312" customWidth="1"/>
    <col min="3086" max="3086" width="21.28515625" style="312" customWidth="1"/>
    <col min="3087" max="3087" width="16" style="312" bestFit="1" customWidth="1"/>
    <col min="3088" max="3088" width="49" style="312" customWidth="1"/>
    <col min="3089" max="3332" width="11.5703125" style="312"/>
    <col min="3333" max="3333" width="1.7109375" style="312" customWidth="1"/>
    <col min="3334" max="3335" width="28.7109375" style="312" customWidth="1"/>
    <col min="3336" max="3336" width="22.85546875" style="312" bestFit="1" customWidth="1"/>
    <col min="3337" max="3338" width="40.140625" style="312" customWidth="1"/>
    <col min="3339" max="3339" width="27.28515625" style="312" customWidth="1"/>
    <col min="3340" max="3340" width="20.7109375" style="312" customWidth="1"/>
    <col min="3341" max="3341" width="22.42578125" style="312" customWidth="1"/>
    <col min="3342" max="3342" width="21.28515625" style="312" customWidth="1"/>
    <col min="3343" max="3343" width="16" style="312" bestFit="1" customWidth="1"/>
    <col min="3344" max="3344" width="49" style="312" customWidth="1"/>
    <col min="3345" max="3588" width="11.5703125" style="312"/>
    <col min="3589" max="3589" width="1.7109375" style="312" customWidth="1"/>
    <col min="3590" max="3591" width="28.7109375" style="312" customWidth="1"/>
    <col min="3592" max="3592" width="22.85546875" style="312" bestFit="1" customWidth="1"/>
    <col min="3593" max="3594" width="40.140625" style="312" customWidth="1"/>
    <col min="3595" max="3595" width="27.28515625" style="312" customWidth="1"/>
    <col min="3596" max="3596" width="20.7109375" style="312" customWidth="1"/>
    <col min="3597" max="3597" width="22.42578125" style="312" customWidth="1"/>
    <col min="3598" max="3598" width="21.28515625" style="312" customWidth="1"/>
    <col min="3599" max="3599" width="16" style="312" bestFit="1" customWidth="1"/>
    <col min="3600" max="3600" width="49" style="312" customWidth="1"/>
    <col min="3601" max="3844" width="11.5703125" style="312"/>
    <col min="3845" max="3845" width="1.7109375" style="312" customWidth="1"/>
    <col min="3846" max="3847" width="28.7109375" style="312" customWidth="1"/>
    <col min="3848" max="3848" width="22.85546875" style="312" bestFit="1" customWidth="1"/>
    <col min="3849" max="3850" width="40.140625" style="312" customWidth="1"/>
    <col min="3851" max="3851" width="27.28515625" style="312" customWidth="1"/>
    <col min="3852" max="3852" width="20.7109375" style="312" customWidth="1"/>
    <col min="3853" max="3853" width="22.42578125" style="312" customWidth="1"/>
    <col min="3854" max="3854" width="21.28515625" style="312" customWidth="1"/>
    <col min="3855" max="3855" width="16" style="312" bestFit="1" customWidth="1"/>
    <col min="3856" max="3856" width="49" style="312" customWidth="1"/>
    <col min="3857" max="4100" width="11.5703125" style="312"/>
    <col min="4101" max="4101" width="1.7109375" style="312" customWidth="1"/>
    <col min="4102" max="4103" width="28.7109375" style="312" customWidth="1"/>
    <col min="4104" max="4104" width="22.85546875" style="312" bestFit="1" customWidth="1"/>
    <col min="4105" max="4106" width="40.140625" style="312" customWidth="1"/>
    <col min="4107" max="4107" width="27.28515625" style="312" customWidth="1"/>
    <col min="4108" max="4108" width="20.7109375" style="312" customWidth="1"/>
    <col min="4109" max="4109" width="22.42578125" style="312" customWidth="1"/>
    <col min="4110" max="4110" width="21.28515625" style="312" customWidth="1"/>
    <col min="4111" max="4111" width="16" style="312" bestFit="1" customWidth="1"/>
    <col min="4112" max="4112" width="49" style="312" customWidth="1"/>
    <col min="4113" max="4356" width="11.5703125" style="312"/>
    <col min="4357" max="4357" width="1.7109375" style="312" customWidth="1"/>
    <col min="4358" max="4359" width="28.7109375" style="312" customWidth="1"/>
    <col min="4360" max="4360" width="22.85546875" style="312" bestFit="1" customWidth="1"/>
    <col min="4361" max="4362" width="40.140625" style="312" customWidth="1"/>
    <col min="4363" max="4363" width="27.28515625" style="312" customWidth="1"/>
    <col min="4364" max="4364" width="20.7109375" style="312" customWidth="1"/>
    <col min="4365" max="4365" width="22.42578125" style="312" customWidth="1"/>
    <col min="4366" max="4366" width="21.28515625" style="312" customWidth="1"/>
    <col min="4367" max="4367" width="16" style="312" bestFit="1" customWidth="1"/>
    <col min="4368" max="4368" width="49" style="312" customWidth="1"/>
    <col min="4369" max="4612" width="11.5703125" style="312"/>
    <col min="4613" max="4613" width="1.7109375" style="312" customWidth="1"/>
    <col min="4614" max="4615" width="28.7109375" style="312" customWidth="1"/>
    <col min="4616" max="4616" width="22.85546875" style="312" bestFit="1" customWidth="1"/>
    <col min="4617" max="4618" width="40.140625" style="312" customWidth="1"/>
    <col min="4619" max="4619" width="27.28515625" style="312" customWidth="1"/>
    <col min="4620" max="4620" width="20.7109375" style="312" customWidth="1"/>
    <col min="4621" max="4621" width="22.42578125" style="312" customWidth="1"/>
    <col min="4622" max="4622" width="21.28515625" style="312" customWidth="1"/>
    <col min="4623" max="4623" width="16" style="312" bestFit="1" customWidth="1"/>
    <col min="4624" max="4624" width="49" style="312" customWidth="1"/>
    <col min="4625" max="4868" width="11.5703125" style="312"/>
    <col min="4869" max="4869" width="1.7109375" style="312" customWidth="1"/>
    <col min="4870" max="4871" width="28.7109375" style="312" customWidth="1"/>
    <col min="4872" max="4872" width="22.85546875" style="312" bestFit="1" customWidth="1"/>
    <col min="4873" max="4874" width="40.140625" style="312" customWidth="1"/>
    <col min="4875" max="4875" width="27.28515625" style="312" customWidth="1"/>
    <col min="4876" max="4876" width="20.7109375" style="312" customWidth="1"/>
    <col min="4877" max="4877" width="22.42578125" style="312" customWidth="1"/>
    <col min="4878" max="4878" width="21.28515625" style="312" customWidth="1"/>
    <col min="4879" max="4879" width="16" style="312" bestFit="1" customWidth="1"/>
    <col min="4880" max="4880" width="49" style="312" customWidth="1"/>
    <col min="4881" max="5124" width="11.5703125" style="312"/>
    <col min="5125" max="5125" width="1.7109375" style="312" customWidth="1"/>
    <col min="5126" max="5127" width="28.7109375" style="312" customWidth="1"/>
    <col min="5128" max="5128" width="22.85546875" style="312" bestFit="1" customWidth="1"/>
    <col min="5129" max="5130" width="40.140625" style="312" customWidth="1"/>
    <col min="5131" max="5131" width="27.28515625" style="312" customWidth="1"/>
    <col min="5132" max="5132" width="20.7109375" style="312" customWidth="1"/>
    <col min="5133" max="5133" width="22.42578125" style="312" customWidth="1"/>
    <col min="5134" max="5134" width="21.28515625" style="312" customWidth="1"/>
    <col min="5135" max="5135" width="16" style="312" bestFit="1" customWidth="1"/>
    <col min="5136" max="5136" width="49" style="312" customWidth="1"/>
    <col min="5137" max="5380" width="11.5703125" style="312"/>
    <col min="5381" max="5381" width="1.7109375" style="312" customWidth="1"/>
    <col min="5382" max="5383" width="28.7109375" style="312" customWidth="1"/>
    <col min="5384" max="5384" width="22.85546875" style="312" bestFit="1" customWidth="1"/>
    <col min="5385" max="5386" width="40.140625" style="312" customWidth="1"/>
    <col min="5387" max="5387" width="27.28515625" style="312" customWidth="1"/>
    <col min="5388" max="5388" width="20.7109375" style="312" customWidth="1"/>
    <col min="5389" max="5389" width="22.42578125" style="312" customWidth="1"/>
    <col min="5390" max="5390" width="21.28515625" style="312" customWidth="1"/>
    <col min="5391" max="5391" width="16" style="312" bestFit="1" customWidth="1"/>
    <col min="5392" max="5392" width="49" style="312" customWidth="1"/>
    <col min="5393" max="5636" width="11.5703125" style="312"/>
    <col min="5637" max="5637" width="1.7109375" style="312" customWidth="1"/>
    <col min="5638" max="5639" width="28.7109375" style="312" customWidth="1"/>
    <col min="5640" max="5640" width="22.85546875" style="312" bestFit="1" customWidth="1"/>
    <col min="5641" max="5642" width="40.140625" style="312" customWidth="1"/>
    <col min="5643" max="5643" width="27.28515625" style="312" customWidth="1"/>
    <col min="5644" max="5644" width="20.7109375" style="312" customWidth="1"/>
    <col min="5645" max="5645" width="22.42578125" style="312" customWidth="1"/>
    <col min="5646" max="5646" width="21.28515625" style="312" customWidth="1"/>
    <col min="5647" max="5647" width="16" style="312" bestFit="1" customWidth="1"/>
    <col min="5648" max="5648" width="49" style="312" customWidth="1"/>
    <col min="5649" max="5892" width="11.5703125" style="312"/>
    <col min="5893" max="5893" width="1.7109375" style="312" customWidth="1"/>
    <col min="5894" max="5895" width="28.7109375" style="312" customWidth="1"/>
    <col min="5896" max="5896" width="22.85546875" style="312" bestFit="1" customWidth="1"/>
    <col min="5897" max="5898" width="40.140625" style="312" customWidth="1"/>
    <col min="5899" max="5899" width="27.28515625" style="312" customWidth="1"/>
    <col min="5900" max="5900" width="20.7109375" style="312" customWidth="1"/>
    <col min="5901" max="5901" width="22.42578125" style="312" customWidth="1"/>
    <col min="5902" max="5902" width="21.28515625" style="312" customWidth="1"/>
    <col min="5903" max="5903" width="16" style="312" bestFit="1" customWidth="1"/>
    <col min="5904" max="5904" width="49" style="312" customWidth="1"/>
    <col min="5905" max="6148" width="11.5703125" style="312"/>
    <col min="6149" max="6149" width="1.7109375" style="312" customWidth="1"/>
    <col min="6150" max="6151" width="28.7109375" style="312" customWidth="1"/>
    <col min="6152" max="6152" width="22.85546875" style="312" bestFit="1" customWidth="1"/>
    <col min="6153" max="6154" width="40.140625" style="312" customWidth="1"/>
    <col min="6155" max="6155" width="27.28515625" style="312" customWidth="1"/>
    <col min="6156" max="6156" width="20.7109375" style="312" customWidth="1"/>
    <col min="6157" max="6157" width="22.42578125" style="312" customWidth="1"/>
    <col min="6158" max="6158" width="21.28515625" style="312" customWidth="1"/>
    <col min="6159" max="6159" width="16" style="312" bestFit="1" customWidth="1"/>
    <col min="6160" max="6160" width="49" style="312" customWidth="1"/>
    <col min="6161" max="6404" width="11.5703125" style="312"/>
    <col min="6405" max="6405" width="1.7109375" style="312" customWidth="1"/>
    <col min="6406" max="6407" width="28.7109375" style="312" customWidth="1"/>
    <col min="6408" max="6408" width="22.85546875" style="312" bestFit="1" customWidth="1"/>
    <col min="6409" max="6410" width="40.140625" style="312" customWidth="1"/>
    <col min="6411" max="6411" width="27.28515625" style="312" customWidth="1"/>
    <col min="6412" max="6412" width="20.7109375" style="312" customWidth="1"/>
    <col min="6413" max="6413" width="22.42578125" style="312" customWidth="1"/>
    <col min="6414" max="6414" width="21.28515625" style="312" customWidth="1"/>
    <col min="6415" max="6415" width="16" style="312" bestFit="1" customWidth="1"/>
    <col min="6416" max="6416" width="49" style="312" customWidth="1"/>
    <col min="6417" max="6660" width="11.5703125" style="312"/>
    <col min="6661" max="6661" width="1.7109375" style="312" customWidth="1"/>
    <col min="6662" max="6663" width="28.7109375" style="312" customWidth="1"/>
    <col min="6664" max="6664" width="22.85546875" style="312" bestFit="1" customWidth="1"/>
    <col min="6665" max="6666" width="40.140625" style="312" customWidth="1"/>
    <col min="6667" max="6667" width="27.28515625" style="312" customWidth="1"/>
    <col min="6668" max="6668" width="20.7109375" style="312" customWidth="1"/>
    <col min="6669" max="6669" width="22.42578125" style="312" customWidth="1"/>
    <col min="6670" max="6670" width="21.28515625" style="312" customWidth="1"/>
    <col min="6671" max="6671" width="16" style="312" bestFit="1" customWidth="1"/>
    <col min="6672" max="6672" width="49" style="312" customWidth="1"/>
    <col min="6673" max="6916" width="11.5703125" style="312"/>
    <col min="6917" max="6917" width="1.7109375" style="312" customWidth="1"/>
    <col min="6918" max="6919" width="28.7109375" style="312" customWidth="1"/>
    <col min="6920" max="6920" width="22.85546875" style="312" bestFit="1" customWidth="1"/>
    <col min="6921" max="6922" width="40.140625" style="312" customWidth="1"/>
    <col min="6923" max="6923" width="27.28515625" style="312" customWidth="1"/>
    <col min="6924" max="6924" width="20.7109375" style="312" customWidth="1"/>
    <col min="6925" max="6925" width="22.42578125" style="312" customWidth="1"/>
    <col min="6926" max="6926" width="21.28515625" style="312" customWidth="1"/>
    <col min="6927" max="6927" width="16" style="312" bestFit="1" customWidth="1"/>
    <col min="6928" max="6928" width="49" style="312" customWidth="1"/>
    <col min="6929" max="7172" width="11.5703125" style="312"/>
    <col min="7173" max="7173" width="1.7109375" style="312" customWidth="1"/>
    <col min="7174" max="7175" width="28.7109375" style="312" customWidth="1"/>
    <col min="7176" max="7176" width="22.85546875" style="312" bestFit="1" customWidth="1"/>
    <col min="7177" max="7178" width="40.140625" style="312" customWidth="1"/>
    <col min="7179" max="7179" width="27.28515625" style="312" customWidth="1"/>
    <col min="7180" max="7180" width="20.7109375" style="312" customWidth="1"/>
    <col min="7181" max="7181" width="22.42578125" style="312" customWidth="1"/>
    <col min="7182" max="7182" width="21.28515625" style="312" customWidth="1"/>
    <col min="7183" max="7183" width="16" style="312" bestFit="1" customWidth="1"/>
    <col min="7184" max="7184" width="49" style="312" customWidth="1"/>
    <col min="7185" max="7428" width="11.5703125" style="312"/>
    <col min="7429" max="7429" width="1.7109375" style="312" customWidth="1"/>
    <col min="7430" max="7431" width="28.7109375" style="312" customWidth="1"/>
    <col min="7432" max="7432" width="22.85546875" style="312" bestFit="1" customWidth="1"/>
    <col min="7433" max="7434" width="40.140625" style="312" customWidth="1"/>
    <col min="7435" max="7435" width="27.28515625" style="312" customWidth="1"/>
    <col min="7436" max="7436" width="20.7109375" style="312" customWidth="1"/>
    <col min="7437" max="7437" width="22.42578125" style="312" customWidth="1"/>
    <col min="7438" max="7438" width="21.28515625" style="312" customWidth="1"/>
    <col min="7439" max="7439" width="16" style="312" bestFit="1" customWidth="1"/>
    <col min="7440" max="7440" width="49" style="312" customWidth="1"/>
    <col min="7441" max="7684" width="11.5703125" style="312"/>
    <col min="7685" max="7685" width="1.7109375" style="312" customWidth="1"/>
    <col min="7686" max="7687" width="28.7109375" style="312" customWidth="1"/>
    <col min="7688" max="7688" width="22.85546875" style="312" bestFit="1" customWidth="1"/>
    <col min="7689" max="7690" width="40.140625" style="312" customWidth="1"/>
    <col min="7691" max="7691" width="27.28515625" style="312" customWidth="1"/>
    <col min="7692" max="7692" width="20.7109375" style="312" customWidth="1"/>
    <col min="7693" max="7693" width="22.42578125" style="312" customWidth="1"/>
    <col min="7694" max="7694" width="21.28515625" style="312" customWidth="1"/>
    <col min="7695" max="7695" width="16" style="312" bestFit="1" customWidth="1"/>
    <col min="7696" max="7696" width="49" style="312" customWidth="1"/>
    <col min="7697" max="7940" width="11.5703125" style="312"/>
    <col min="7941" max="7941" width="1.7109375" style="312" customWidth="1"/>
    <col min="7942" max="7943" width="28.7109375" style="312" customWidth="1"/>
    <col min="7944" max="7944" width="22.85546875" style="312" bestFit="1" customWidth="1"/>
    <col min="7945" max="7946" width="40.140625" style="312" customWidth="1"/>
    <col min="7947" max="7947" width="27.28515625" style="312" customWidth="1"/>
    <col min="7948" max="7948" width="20.7109375" style="312" customWidth="1"/>
    <col min="7949" max="7949" width="22.42578125" style="312" customWidth="1"/>
    <col min="7950" max="7950" width="21.28515625" style="312" customWidth="1"/>
    <col min="7951" max="7951" width="16" style="312" bestFit="1" customWidth="1"/>
    <col min="7952" max="7952" width="49" style="312" customWidth="1"/>
    <col min="7953" max="8196" width="11.5703125" style="312"/>
    <col min="8197" max="8197" width="1.7109375" style="312" customWidth="1"/>
    <col min="8198" max="8199" width="28.7109375" style="312" customWidth="1"/>
    <col min="8200" max="8200" width="22.85546875" style="312" bestFit="1" customWidth="1"/>
    <col min="8201" max="8202" width="40.140625" style="312" customWidth="1"/>
    <col min="8203" max="8203" width="27.28515625" style="312" customWidth="1"/>
    <col min="8204" max="8204" width="20.7109375" style="312" customWidth="1"/>
    <col min="8205" max="8205" width="22.42578125" style="312" customWidth="1"/>
    <col min="8206" max="8206" width="21.28515625" style="312" customWidth="1"/>
    <col min="8207" max="8207" width="16" style="312" bestFit="1" customWidth="1"/>
    <col min="8208" max="8208" width="49" style="312" customWidth="1"/>
    <col min="8209" max="8452" width="11.5703125" style="312"/>
    <col min="8453" max="8453" width="1.7109375" style="312" customWidth="1"/>
    <col min="8454" max="8455" width="28.7109375" style="312" customWidth="1"/>
    <col min="8456" max="8456" width="22.85546875" style="312" bestFit="1" customWidth="1"/>
    <col min="8457" max="8458" width="40.140625" style="312" customWidth="1"/>
    <col min="8459" max="8459" width="27.28515625" style="312" customWidth="1"/>
    <col min="8460" max="8460" width="20.7109375" style="312" customWidth="1"/>
    <col min="8461" max="8461" width="22.42578125" style="312" customWidth="1"/>
    <col min="8462" max="8462" width="21.28515625" style="312" customWidth="1"/>
    <col min="8463" max="8463" width="16" style="312" bestFit="1" customWidth="1"/>
    <col min="8464" max="8464" width="49" style="312" customWidth="1"/>
    <col min="8465" max="8708" width="11.5703125" style="312"/>
    <col min="8709" max="8709" width="1.7109375" style="312" customWidth="1"/>
    <col min="8710" max="8711" width="28.7109375" style="312" customWidth="1"/>
    <col min="8712" max="8712" width="22.85546875" style="312" bestFit="1" customWidth="1"/>
    <col min="8713" max="8714" width="40.140625" style="312" customWidth="1"/>
    <col min="8715" max="8715" width="27.28515625" style="312" customWidth="1"/>
    <col min="8716" max="8716" width="20.7109375" style="312" customWidth="1"/>
    <col min="8717" max="8717" width="22.42578125" style="312" customWidth="1"/>
    <col min="8718" max="8718" width="21.28515625" style="312" customWidth="1"/>
    <col min="8719" max="8719" width="16" style="312" bestFit="1" customWidth="1"/>
    <col min="8720" max="8720" width="49" style="312" customWidth="1"/>
    <col min="8721" max="8964" width="11.5703125" style="312"/>
    <col min="8965" max="8965" width="1.7109375" style="312" customWidth="1"/>
    <col min="8966" max="8967" width="28.7109375" style="312" customWidth="1"/>
    <col min="8968" max="8968" width="22.85546875" style="312" bestFit="1" customWidth="1"/>
    <col min="8969" max="8970" width="40.140625" style="312" customWidth="1"/>
    <col min="8971" max="8971" width="27.28515625" style="312" customWidth="1"/>
    <col min="8972" max="8972" width="20.7109375" style="312" customWidth="1"/>
    <col min="8973" max="8973" width="22.42578125" style="312" customWidth="1"/>
    <col min="8974" max="8974" width="21.28515625" style="312" customWidth="1"/>
    <col min="8975" max="8975" width="16" style="312" bestFit="1" customWidth="1"/>
    <col min="8976" max="8976" width="49" style="312" customWidth="1"/>
    <col min="8977" max="9220" width="11.5703125" style="312"/>
    <col min="9221" max="9221" width="1.7109375" style="312" customWidth="1"/>
    <col min="9222" max="9223" width="28.7109375" style="312" customWidth="1"/>
    <col min="9224" max="9224" width="22.85546875" style="312" bestFit="1" customWidth="1"/>
    <col min="9225" max="9226" width="40.140625" style="312" customWidth="1"/>
    <col min="9227" max="9227" width="27.28515625" style="312" customWidth="1"/>
    <col min="9228" max="9228" width="20.7109375" style="312" customWidth="1"/>
    <col min="9229" max="9229" width="22.42578125" style="312" customWidth="1"/>
    <col min="9230" max="9230" width="21.28515625" style="312" customWidth="1"/>
    <col min="9231" max="9231" width="16" style="312" bestFit="1" customWidth="1"/>
    <col min="9232" max="9232" width="49" style="312" customWidth="1"/>
    <col min="9233" max="9476" width="11.5703125" style="312"/>
    <col min="9477" max="9477" width="1.7109375" style="312" customWidth="1"/>
    <col min="9478" max="9479" width="28.7109375" style="312" customWidth="1"/>
    <col min="9480" max="9480" width="22.85546875" style="312" bestFit="1" customWidth="1"/>
    <col min="9481" max="9482" width="40.140625" style="312" customWidth="1"/>
    <col min="9483" max="9483" width="27.28515625" style="312" customWidth="1"/>
    <col min="9484" max="9484" width="20.7109375" style="312" customWidth="1"/>
    <col min="9485" max="9485" width="22.42578125" style="312" customWidth="1"/>
    <col min="9486" max="9486" width="21.28515625" style="312" customWidth="1"/>
    <col min="9487" max="9487" width="16" style="312" bestFit="1" customWidth="1"/>
    <col min="9488" max="9488" width="49" style="312" customWidth="1"/>
    <col min="9489" max="9732" width="11.5703125" style="312"/>
    <col min="9733" max="9733" width="1.7109375" style="312" customWidth="1"/>
    <col min="9734" max="9735" width="28.7109375" style="312" customWidth="1"/>
    <col min="9736" max="9736" width="22.85546875" style="312" bestFit="1" customWidth="1"/>
    <col min="9737" max="9738" width="40.140625" style="312" customWidth="1"/>
    <col min="9739" max="9739" width="27.28515625" style="312" customWidth="1"/>
    <col min="9740" max="9740" width="20.7109375" style="312" customWidth="1"/>
    <col min="9741" max="9741" width="22.42578125" style="312" customWidth="1"/>
    <col min="9742" max="9742" width="21.28515625" style="312" customWidth="1"/>
    <col min="9743" max="9743" width="16" style="312" bestFit="1" customWidth="1"/>
    <col min="9744" max="9744" width="49" style="312" customWidth="1"/>
    <col min="9745" max="9988" width="11.5703125" style="312"/>
    <col min="9989" max="9989" width="1.7109375" style="312" customWidth="1"/>
    <col min="9990" max="9991" width="28.7109375" style="312" customWidth="1"/>
    <col min="9992" max="9992" width="22.85546875" style="312" bestFit="1" customWidth="1"/>
    <col min="9993" max="9994" width="40.140625" style="312" customWidth="1"/>
    <col min="9995" max="9995" width="27.28515625" style="312" customWidth="1"/>
    <col min="9996" max="9996" width="20.7109375" style="312" customWidth="1"/>
    <col min="9997" max="9997" width="22.42578125" style="312" customWidth="1"/>
    <col min="9998" max="9998" width="21.28515625" style="312" customWidth="1"/>
    <col min="9999" max="9999" width="16" style="312" bestFit="1" customWidth="1"/>
    <col min="10000" max="10000" width="49" style="312" customWidth="1"/>
    <col min="10001" max="10244" width="11.5703125" style="312"/>
    <col min="10245" max="10245" width="1.7109375" style="312" customWidth="1"/>
    <col min="10246" max="10247" width="28.7109375" style="312" customWidth="1"/>
    <col min="10248" max="10248" width="22.85546875" style="312" bestFit="1" customWidth="1"/>
    <col min="10249" max="10250" width="40.140625" style="312" customWidth="1"/>
    <col min="10251" max="10251" width="27.28515625" style="312" customWidth="1"/>
    <col min="10252" max="10252" width="20.7109375" style="312" customWidth="1"/>
    <col min="10253" max="10253" width="22.42578125" style="312" customWidth="1"/>
    <col min="10254" max="10254" width="21.28515625" style="312" customWidth="1"/>
    <col min="10255" max="10255" width="16" style="312" bestFit="1" customWidth="1"/>
    <col min="10256" max="10256" width="49" style="312" customWidth="1"/>
    <col min="10257" max="10500" width="11.5703125" style="312"/>
    <col min="10501" max="10501" width="1.7109375" style="312" customWidth="1"/>
    <col min="10502" max="10503" width="28.7109375" style="312" customWidth="1"/>
    <col min="10504" max="10504" width="22.85546875" style="312" bestFit="1" customWidth="1"/>
    <col min="10505" max="10506" width="40.140625" style="312" customWidth="1"/>
    <col min="10507" max="10507" width="27.28515625" style="312" customWidth="1"/>
    <col min="10508" max="10508" width="20.7109375" style="312" customWidth="1"/>
    <col min="10509" max="10509" width="22.42578125" style="312" customWidth="1"/>
    <col min="10510" max="10510" width="21.28515625" style="312" customWidth="1"/>
    <col min="10511" max="10511" width="16" style="312" bestFit="1" customWidth="1"/>
    <col min="10512" max="10512" width="49" style="312" customWidth="1"/>
    <col min="10513" max="10756" width="11.5703125" style="312"/>
    <col min="10757" max="10757" width="1.7109375" style="312" customWidth="1"/>
    <col min="10758" max="10759" width="28.7109375" style="312" customWidth="1"/>
    <col min="10760" max="10760" width="22.85546875" style="312" bestFit="1" customWidth="1"/>
    <col min="10761" max="10762" width="40.140625" style="312" customWidth="1"/>
    <col min="10763" max="10763" width="27.28515625" style="312" customWidth="1"/>
    <col min="10764" max="10764" width="20.7109375" style="312" customWidth="1"/>
    <col min="10765" max="10765" width="22.42578125" style="312" customWidth="1"/>
    <col min="10766" max="10766" width="21.28515625" style="312" customWidth="1"/>
    <col min="10767" max="10767" width="16" style="312" bestFit="1" customWidth="1"/>
    <col min="10768" max="10768" width="49" style="312" customWidth="1"/>
    <col min="10769" max="11012" width="11.5703125" style="312"/>
    <col min="11013" max="11013" width="1.7109375" style="312" customWidth="1"/>
    <col min="11014" max="11015" width="28.7109375" style="312" customWidth="1"/>
    <col min="11016" max="11016" width="22.85546875" style="312" bestFit="1" customWidth="1"/>
    <col min="11017" max="11018" width="40.140625" style="312" customWidth="1"/>
    <col min="11019" max="11019" width="27.28515625" style="312" customWidth="1"/>
    <col min="11020" max="11020" width="20.7109375" style="312" customWidth="1"/>
    <col min="11021" max="11021" width="22.42578125" style="312" customWidth="1"/>
    <col min="11022" max="11022" width="21.28515625" style="312" customWidth="1"/>
    <col min="11023" max="11023" width="16" style="312" bestFit="1" customWidth="1"/>
    <col min="11024" max="11024" width="49" style="312" customWidth="1"/>
    <col min="11025" max="11268" width="11.5703125" style="312"/>
    <col min="11269" max="11269" width="1.7109375" style="312" customWidth="1"/>
    <col min="11270" max="11271" width="28.7109375" style="312" customWidth="1"/>
    <col min="11272" max="11272" width="22.85546875" style="312" bestFit="1" customWidth="1"/>
    <col min="11273" max="11274" width="40.140625" style="312" customWidth="1"/>
    <col min="11275" max="11275" width="27.28515625" style="312" customWidth="1"/>
    <col min="11276" max="11276" width="20.7109375" style="312" customWidth="1"/>
    <col min="11277" max="11277" width="22.42578125" style="312" customWidth="1"/>
    <col min="11278" max="11278" width="21.28515625" style="312" customWidth="1"/>
    <col min="11279" max="11279" width="16" style="312" bestFit="1" customWidth="1"/>
    <col min="11280" max="11280" width="49" style="312" customWidth="1"/>
    <col min="11281" max="11524" width="11.5703125" style="312"/>
    <col min="11525" max="11525" width="1.7109375" style="312" customWidth="1"/>
    <col min="11526" max="11527" width="28.7109375" style="312" customWidth="1"/>
    <col min="11528" max="11528" width="22.85546875" style="312" bestFit="1" customWidth="1"/>
    <col min="11529" max="11530" width="40.140625" style="312" customWidth="1"/>
    <col min="11531" max="11531" width="27.28515625" style="312" customWidth="1"/>
    <col min="11532" max="11532" width="20.7109375" style="312" customWidth="1"/>
    <col min="11533" max="11533" width="22.42578125" style="312" customWidth="1"/>
    <col min="11534" max="11534" width="21.28515625" style="312" customWidth="1"/>
    <col min="11535" max="11535" width="16" style="312" bestFit="1" customWidth="1"/>
    <col min="11536" max="11536" width="49" style="312" customWidth="1"/>
    <col min="11537" max="11780" width="11.5703125" style="312"/>
    <col min="11781" max="11781" width="1.7109375" style="312" customWidth="1"/>
    <col min="11782" max="11783" width="28.7109375" style="312" customWidth="1"/>
    <col min="11784" max="11784" width="22.85546875" style="312" bestFit="1" customWidth="1"/>
    <col min="11785" max="11786" width="40.140625" style="312" customWidth="1"/>
    <col min="11787" max="11787" width="27.28515625" style="312" customWidth="1"/>
    <col min="11788" max="11788" width="20.7109375" style="312" customWidth="1"/>
    <col min="11789" max="11789" width="22.42578125" style="312" customWidth="1"/>
    <col min="11790" max="11790" width="21.28515625" style="312" customWidth="1"/>
    <col min="11791" max="11791" width="16" style="312" bestFit="1" customWidth="1"/>
    <col min="11792" max="11792" width="49" style="312" customWidth="1"/>
    <col min="11793" max="12036" width="11.5703125" style="312"/>
    <col min="12037" max="12037" width="1.7109375" style="312" customWidth="1"/>
    <col min="12038" max="12039" width="28.7109375" style="312" customWidth="1"/>
    <col min="12040" max="12040" width="22.85546875" style="312" bestFit="1" customWidth="1"/>
    <col min="12041" max="12042" width="40.140625" style="312" customWidth="1"/>
    <col min="12043" max="12043" width="27.28515625" style="312" customWidth="1"/>
    <col min="12044" max="12044" width="20.7109375" style="312" customWidth="1"/>
    <col min="12045" max="12045" width="22.42578125" style="312" customWidth="1"/>
    <col min="12046" max="12046" width="21.28515625" style="312" customWidth="1"/>
    <col min="12047" max="12047" width="16" style="312" bestFit="1" customWidth="1"/>
    <col min="12048" max="12048" width="49" style="312" customWidth="1"/>
    <col min="12049" max="12292" width="11.5703125" style="312"/>
    <col min="12293" max="12293" width="1.7109375" style="312" customWidth="1"/>
    <col min="12294" max="12295" width="28.7109375" style="312" customWidth="1"/>
    <col min="12296" max="12296" width="22.85546875" style="312" bestFit="1" customWidth="1"/>
    <col min="12297" max="12298" width="40.140625" style="312" customWidth="1"/>
    <col min="12299" max="12299" width="27.28515625" style="312" customWidth="1"/>
    <col min="12300" max="12300" width="20.7109375" style="312" customWidth="1"/>
    <col min="12301" max="12301" width="22.42578125" style="312" customWidth="1"/>
    <col min="12302" max="12302" width="21.28515625" style="312" customWidth="1"/>
    <col min="12303" max="12303" width="16" style="312" bestFit="1" customWidth="1"/>
    <col min="12304" max="12304" width="49" style="312" customWidth="1"/>
    <col min="12305" max="12548" width="11.5703125" style="312"/>
    <col min="12549" max="12549" width="1.7109375" style="312" customWidth="1"/>
    <col min="12550" max="12551" width="28.7109375" style="312" customWidth="1"/>
    <col min="12552" max="12552" width="22.85546875" style="312" bestFit="1" customWidth="1"/>
    <col min="12553" max="12554" width="40.140625" style="312" customWidth="1"/>
    <col min="12555" max="12555" width="27.28515625" style="312" customWidth="1"/>
    <col min="12556" max="12556" width="20.7109375" style="312" customWidth="1"/>
    <col min="12557" max="12557" width="22.42578125" style="312" customWidth="1"/>
    <col min="12558" max="12558" width="21.28515625" style="312" customWidth="1"/>
    <col min="12559" max="12559" width="16" style="312" bestFit="1" customWidth="1"/>
    <col min="12560" max="12560" width="49" style="312" customWidth="1"/>
    <col min="12561" max="12804" width="11.5703125" style="312"/>
    <col min="12805" max="12805" width="1.7109375" style="312" customWidth="1"/>
    <col min="12806" max="12807" width="28.7109375" style="312" customWidth="1"/>
    <col min="12808" max="12808" width="22.85546875" style="312" bestFit="1" customWidth="1"/>
    <col min="12809" max="12810" width="40.140625" style="312" customWidth="1"/>
    <col min="12811" max="12811" width="27.28515625" style="312" customWidth="1"/>
    <col min="12812" max="12812" width="20.7109375" style="312" customWidth="1"/>
    <col min="12813" max="12813" width="22.42578125" style="312" customWidth="1"/>
    <col min="12814" max="12814" width="21.28515625" style="312" customWidth="1"/>
    <col min="12815" max="12815" width="16" style="312" bestFit="1" customWidth="1"/>
    <col min="12816" max="12816" width="49" style="312" customWidth="1"/>
    <col min="12817" max="13060" width="11.5703125" style="312"/>
    <col min="13061" max="13061" width="1.7109375" style="312" customWidth="1"/>
    <col min="13062" max="13063" width="28.7109375" style="312" customWidth="1"/>
    <col min="13064" max="13064" width="22.85546875" style="312" bestFit="1" customWidth="1"/>
    <col min="13065" max="13066" width="40.140625" style="312" customWidth="1"/>
    <col min="13067" max="13067" width="27.28515625" style="312" customWidth="1"/>
    <col min="13068" max="13068" width="20.7109375" style="312" customWidth="1"/>
    <col min="13069" max="13069" width="22.42578125" style="312" customWidth="1"/>
    <col min="13070" max="13070" width="21.28515625" style="312" customWidth="1"/>
    <col min="13071" max="13071" width="16" style="312" bestFit="1" customWidth="1"/>
    <col min="13072" max="13072" width="49" style="312" customWidth="1"/>
    <col min="13073" max="13316" width="11.5703125" style="312"/>
    <col min="13317" max="13317" width="1.7109375" style="312" customWidth="1"/>
    <col min="13318" max="13319" width="28.7109375" style="312" customWidth="1"/>
    <col min="13320" max="13320" width="22.85546875" style="312" bestFit="1" customWidth="1"/>
    <col min="13321" max="13322" width="40.140625" style="312" customWidth="1"/>
    <col min="13323" max="13323" width="27.28515625" style="312" customWidth="1"/>
    <col min="13324" max="13324" width="20.7109375" style="312" customWidth="1"/>
    <col min="13325" max="13325" width="22.42578125" style="312" customWidth="1"/>
    <col min="13326" max="13326" width="21.28515625" style="312" customWidth="1"/>
    <col min="13327" max="13327" width="16" style="312" bestFit="1" customWidth="1"/>
    <col min="13328" max="13328" width="49" style="312" customWidth="1"/>
    <col min="13329" max="13572" width="11.5703125" style="312"/>
    <col min="13573" max="13573" width="1.7109375" style="312" customWidth="1"/>
    <col min="13574" max="13575" width="28.7109375" style="312" customWidth="1"/>
    <col min="13576" max="13576" width="22.85546875" style="312" bestFit="1" customWidth="1"/>
    <col min="13577" max="13578" width="40.140625" style="312" customWidth="1"/>
    <col min="13579" max="13579" width="27.28515625" style="312" customWidth="1"/>
    <col min="13580" max="13580" width="20.7109375" style="312" customWidth="1"/>
    <col min="13581" max="13581" width="22.42578125" style="312" customWidth="1"/>
    <col min="13582" max="13582" width="21.28515625" style="312" customWidth="1"/>
    <col min="13583" max="13583" width="16" style="312" bestFit="1" customWidth="1"/>
    <col min="13584" max="13584" width="49" style="312" customWidth="1"/>
    <col min="13585" max="13828" width="11.5703125" style="312"/>
    <col min="13829" max="13829" width="1.7109375" style="312" customWidth="1"/>
    <col min="13830" max="13831" width="28.7109375" style="312" customWidth="1"/>
    <col min="13832" max="13832" width="22.85546875" style="312" bestFit="1" customWidth="1"/>
    <col min="13833" max="13834" width="40.140625" style="312" customWidth="1"/>
    <col min="13835" max="13835" width="27.28515625" style="312" customWidth="1"/>
    <col min="13836" max="13836" width="20.7109375" style="312" customWidth="1"/>
    <col min="13837" max="13837" width="22.42578125" style="312" customWidth="1"/>
    <col min="13838" max="13838" width="21.28515625" style="312" customWidth="1"/>
    <col min="13839" max="13839" width="16" style="312" bestFit="1" customWidth="1"/>
    <col min="13840" max="13840" width="49" style="312" customWidth="1"/>
    <col min="13841" max="14084" width="11.5703125" style="312"/>
    <col min="14085" max="14085" width="1.7109375" style="312" customWidth="1"/>
    <col min="14086" max="14087" width="28.7109375" style="312" customWidth="1"/>
    <col min="14088" max="14088" width="22.85546875" style="312" bestFit="1" customWidth="1"/>
    <col min="14089" max="14090" width="40.140625" style="312" customWidth="1"/>
    <col min="14091" max="14091" width="27.28515625" style="312" customWidth="1"/>
    <col min="14092" max="14092" width="20.7109375" style="312" customWidth="1"/>
    <col min="14093" max="14093" width="22.42578125" style="312" customWidth="1"/>
    <col min="14094" max="14094" width="21.28515625" style="312" customWidth="1"/>
    <col min="14095" max="14095" width="16" style="312" bestFit="1" customWidth="1"/>
    <col min="14096" max="14096" width="49" style="312" customWidth="1"/>
    <col min="14097" max="14340" width="11.5703125" style="312"/>
    <col min="14341" max="14341" width="1.7109375" style="312" customWidth="1"/>
    <col min="14342" max="14343" width="28.7109375" style="312" customWidth="1"/>
    <col min="14344" max="14344" width="22.85546875" style="312" bestFit="1" customWidth="1"/>
    <col min="14345" max="14346" width="40.140625" style="312" customWidth="1"/>
    <col min="14347" max="14347" width="27.28515625" style="312" customWidth="1"/>
    <col min="14348" max="14348" width="20.7109375" style="312" customWidth="1"/>
    <col min="14349" max="14349" width="22.42578125" style="312" customWidth="1"/>
    <col min="14350" max="14350" width="21.28515625" style="312" customWidth="1"/>
    <col min="14351" max="14351" width="16" style="312" bestFit="1" customWidth="1"/>
    <col min="14352" max="14352" width="49" style="312" customWidth="1"/>
    <col min="14353" max="14596" width="11.5703125" style="312"/>
    <col min="14597" max="14597" width="1.7109375" style="312" customWidth="1"/>
    <col min="14598" max="14599" width="28.7109375" style="312" customWidth="1"/>
    <col min="14600" max="14600" width="22.85546875" style="312" bestFit="1" customWidth="1"/>
    <col min="14601" max="14602" width="40.140625" style="312" customWidth="1"/>
    <col min="14603" max="14603" width="27.28515625" style="312" customWidth="1"/>
    <col min="14604" max="14604" width="20.7109375" style="312" customWidth="1"/>
    <col min="14605" max="14605" width="22.42578125" style="312" customWidth="1"/>
    <col min="14606" max="14606" width="21.28515625" style="312" customWidth="1"/>
    <col min="14607" max="14607" width="16" style="312" bestFit="1" customWidth="1"/>
    <col min="14608" max="14608" width="49" style="312" customWidth="1"/>
    <col min="14609" max="14852" width="11.5703125" style="312"/>
    <col min="14853" max="14853" width="1.7109375" style="312" customWidth="1"/>
    <col min="14854" max="14855" width="28.7109375" style="312" customWidth="1"/>
    <col min="14856" max="14856" width="22.85546875" style="312" bestFit="1" customWidth="1"/>
    <col min="14857" max="14858" width="40.140625" style="312" customWidth="1"/>
    <col min="14859" max="14859" width="27.28515625" style="312" customWidth="1"/>
    <col min="14860" max="14860" width="20.7109375" style="312" customWidth="1"/>
    <col min="14861" max="14861" width="22.42578125" style="312" customWidth="1"/>
    <col min="14862" max="14862" width="21.28515625" style="312" customWidth="1"/>
    <col min="14863" max="14863" width="16" style="312" bestFit="1" customWidth="1"/>
    <col min="14864" max="14864" width="49" style="312" customWidth="1"/>
    <col min="14865" max="15108" width="11.5703125" style="312"/>
    <col min="15109" max="15109" width="1.7109375" style="312" customWidth="1"/>
    <col min="15110" max="15111" width="28.7109375" style="312" customWidth="1"/>
    <col min="15112" max="15112" width="22.85546875" style="312" bestFit="1" customWidth="1"/>
    <col min="15113" max="15114" width="40.140625" style="312" customWidth="1"/>
    <col min="15115" max="15115" width="27.28515625" style="312" customWidth="1"/>
    <col min="15116" max="15116" width="20.7109375" style="312" customWidth="1"/>
    <col min="15117" max="15117" width="22.42578125" style="312" customWidth="1"/>
    <col min="15118" max="15118" width="21.28515625" style="312" customWidth="1"/>
    <col min="15119" max="15119" width="16" style="312" bestFit="1" customWidth="1"/>
    <col min="15120" max="15120" width="49" style="312" customWidth="1"/>
    <col min="15121" max="15364" width="11.5703125" style="312"/>
    <col min="15365" max="15365" width="1.7109375" style="312" customWidth="1"/>
    <col min="15366" max="15367" width="28.7109375" style="312" customWidth="1"/>
    <col min="15368" max="15368" width="22.85546875" style="312" bestFit="1" customWidth="1"/>
    <col min="15369" max="15370" width="40.140625" style="312" customWidth="1"/>
    <col min="15371" max="15371" width="27.28515625" style="312" customWidth="1"/>
    <col min="15372" max="15372" width="20.7109375" style="312" customWidth="1"/>
    <col min="15373" max="15373" width="22.42578125" style="312" customWidth="1"/>
    <col min="15374" max="15374" width="21.28515625" style="312" customWidth="1"/>
    <col min="15375" max="15375" width="16" style="312" bestFit="1" customWidth="1"/>
    <col min="15376" max="15376" width="49" style="312" customWidth="1"/>
    <col min="15377" max="15620" width="11.5703125" style="312"/>
    <col min="15621" max="15621" width="1.7109375" style="312" customWidth="1"/>
    <col min="15622" max="15623" width="28.7109375" style="312" customWidth="1"/>
    <col min="15624" max="15624" width="22.85546875" style="312" bestFit="1" customWidth="1"/>
    <col min="15625" max="15626" width="40.140625" style="312" customWidth="1"/>
    <col min="15627" max="15627" width="27.28515625" style="312" customWidth="1"/>
    <col min="15628" max="15628" width="20.7109375" style="312" customWidth="1"/>
    <col min="15629" max="15629" width="22.42578125" style="312" customWidth="1"/>
    <col min="15630" max="15630" width="21.28515625" style="312" customWidth="1"/>
    <col min="15631" max="15631" width="16" style="312" bestFit="1" customWidth="1"/>
    <col min="15632" max="15632" width="49" style="312" customWidth="1"/>
    <col min="15633" max="15876" width="11.5703125" style="312"/>
    <col min="15877" max="15877" width="1.7109375" style="312" customWidth="1"/>
    <col min="15878" max="15879" width="28.7109375" style="312" customWidth="1"/>
    <col min="15880" max="15880" width="22.85546875" style="312" bestFit="1" customWidth="1"/>
    <col min="15881" max="15882" width="40.140625" style="312" customWidth="1"/>
    <col min="15883" max="15883" width="27.28515625" style="312" customWidth="1"/>
    <col min="15884" max="15884" width="20.7109375" style="312" customWidth="1"/>
    <col min="15885" max="15885" width="22.42578125" style="312" customWidth="1"/>
    <col min="15886" max="15886" width="21.28515625" style="312" customWidth="1"/>
    <col min="15887" max="15887" width="16" style="312" bestFit="1" customWidth="1"/>
    <col min="15888" max="15888" width="49" style="312" customWidth="1"/>
    <col min="15889" max="16132" width="11.5703125" style="312"/>
    <col min="16133" max="16133" width="1.7109375" style="312" customWidth="1"/>
    <col min="16134" max="16135" width="28.7109375" style="312" customWidth="1"/>
    <col min="16136" max="16136" width="22.85546875" style="312" bestFit="1" customWidth="1"/>
    <col min="16137" max="16138" width="40.140625" style="312" customWidth="1"/>
    <col min="16139" max="16139" width="27.28515625" style="312" customWidth="1"/>
    <col min="16140" max="16140" width="20.7109375" style="312" customWidth="1"/>
    <col min="16141" max="16141" width="22.42578125" style="312" customWidth="1"/>
    <col min="16142" max="16142" width="21.28515625" style="312" customWidth="1"/>
    <col min="16143" max="16143" width="16" style="312" bestFit="1" customWidth="1"/>
    <col min="16144" max="16144" width="49" style="312" customWidth="1"/>
    <col min="16145" max="16384" width="11.5703125" style="312"/>
  </cols>
  <sheetData>
    <row r="2" spans="2:36" s="312" customFormat="1" ht="66.75" customHeight="1" x14ac:dyDescent="0.25">
      <c r="B2" s="315" t="s">
        <v>496</v>
      </c>
      <c r="C2" s="316"/>
      <c r="D2" s="316"/>
      <c r="E2" s="316"/>
      <c r="F2" s="316"/>
      <c r="G2" s="316"/>
      <c r="H2" s="316"/>
      <c r="I2" s="316"/>
      <c r="J2" s="316"/>
      <c r="K2" s="316"/>
      <c r="L2" s="316"/>
      <c r="M2" s="316"/>
      <c r="N2" s="316"/>
      <c r="O2" s="316"/>
      <c r="P2" s="316"/>
      <c r="Q2" s="316"/>
    </row>
    <row r="3" spans="2:36" s="312" customFormat="1" ht="15.75" thickBot="1" x14ac:dyDescent="0.3">
      <c r="P3" s="459"/>
    </row>
    <row r="4" spans="2:36" s="312" customFormat="1" ht="36" customHeight="1" thickBot="1" x14ac:dyDescent="0.3">
      <c r="B4" s="317" t="s">
        <v>1</v>
      </c>
      <c r="C4" s="318" t="s">
        <v>5</v>
      </c>
      <c r="D4" s="317" t="s">
        <v>2</v>
      </c>
      <c r="E4" s="317" t="s">
        <v>497</v>
      </c>
      <c r="F4" s="319" t="s">
        <v>3</v>
      </c>
      <c r="G4" s="317" t="s">
        <v>8</v>
      </c>
      <c r="H4" s="320" t="s">
        <v>849</v>
      </c>
      <c r="I4" s="321"/>
      <c r="J4" s="321"/>
      <c r="K4" s="321"/>
      <c r="L4" s="321"/>
      <c r="M4" s="322"/>
      <c r="O4" s="403" t="s">
        <v>858</v>
      </c>
      <c r="P4" s="404"/>
      <c r="Q4" s="404"/>
      <c r="R4" s="320" t="s">
        <v>855</v>
      </c>
      <c r="S4" s="321"/>
      <c r="T4" s="321"/>
      <c r="U4" s="321"/>
      <c r="V4" s="321"/>
      <c r="W4" s="322"/>
      <c r="Y4" s="403" t="s">
        <v>854</v>
      </c>
      <c r="Z4" s="404"/>
      <c r="AA4" s="404"/>
      <c r="AB4" s="403" t="s">
        <v>1052</v>
      </c>
      <c r="AC4" s="404"/>
      <c r="AD4" s="404"/>
      <c r="AH4" s="403" t="s">
        <v>1444</v>
      </c>
      <c r="AI4" s="404"/>
      <c r="AJ4" s="404"/>
    </row>
    <row r="5" spans="2:36" s="312" customFormat="1" ht="15.75" customHeight="1" thickBot="1" x14ac:dyDescent="0.3">
      <c r="B5" s="317"/>
      <c r="C5" s="323"/>
      <c r="D5" s="317"/>
      <c r="E5" s="317"/>
      <c r="F5" s="324"/>
      <c r="G5" s="317"/>
      <c r="H5" s="325"/>
      <c r="I5" s="326"/>
      <c r="J5" s="326"/>
      <c r="K5" s="326"/>
      <c r="L5" s="326"/>
      <c r="M5" s="327"/>
      <c r="O5" s="403"/>
      <c r="P5" s="404"/>
      <c r="Q5" s="404"/>
      <c r="R5" s="325"/>
      <c r="S5" s="326"/>
      <c r="T5" s="326"/>
      <c r="U5" s="326"/>
      <c r="V5" s="326"/>
      <c r="W5" s="327"/>
      <c r="Y5" s="403"/>
      <c r="Z5" s="404"/>
      <c r="AA5" s="404"/>
      <c r="AB5" s="403"/>
      <c r="AC5" s="404"/>
      <c r="AD5" s="404"/>
      <c r="AH5" s="403"/>
      <c r="AI5" s="404"/>
      <c r="AJ5" s="404"/>
    </row>
    <row r="6" spans="2:36" s="312" customFormat="1" ht="55.5" customHeight="1" thickBot="1" x14ac:dyDescent="0.3">
      <c r="B6" s="317"/>
      <c r="C6" s="323"/>
      <c r="D6" s="318"/>
      <c r="E6" s="318"/>
      <c r="F6" s="328" t="s">
        <v>7</v>
      </c>
      <c r="G6" s="329" t="s">
        <v>4</v>
      </c>
      <c r="H6" s="329" t="s">
        <v>10</v>
      </c>
      <c r="I6" s="329" t="s">
        <v>20</v>
      </c>
      <c r="J6" s="329" t="s">
        <v>21</v>
      </c>
      <c r="K6" s="329" t="s">
        <v>22</v>
      </c>
      <c r="L6" s="405" t="s">
        <v>11</v>
      </c>
      <c r="M6" s="405" t="s">
        <v>12</v>
      </c>
      <c r="N6" s="405" t="s">
        <v>498</v>
      </c>
      <c r="O6" s="405" t="s">
        <v>469</v>
      </c>
      <c r="P6" s="328" t="s">
        <v>470</v>
      </c>
      <c r="Q6" s="328" t="s">
        <v>370</v>
      </c>
      <c r="R6" s="329" t="s">
        <v>10</v>
      </c>
      <c r="S6" s="329" t="s">
        <v>20</v>
      </c>
      <c r="T6" s="329" t="s">
        <v>21</v>
      </c>
      <c r="U6" s="329" t="s">
        <v>22</v>
      </c>
      <c r="V6" s="405" t="s">
        <v>11</v>
      </c>
      <c r="W6" s="405" t="s">
        <v>12</v>
      </c>
      <c r="X6" s="405" t="s">
        <v>498</v>
      </c>
      <c r="Y6" s="405" t="s">
        <v>469</v>
      </c>
      <c r="Z6" s="328" t="s">
        <v>470</v>
      </c>
      <c r="AA6" s="328" t="s">
        <v>467</v>
      </c>
      <c r="AB6" s="405" t="s">
        <v>469</v>
      </c>
      <c r="AC6" s="328" t="s">
        <v>470</v>
      </c>
      <c r="AD6" s="328" t="s">
        <v>467</v>
      </c>
      <c r="AH6" s="405" t="s">
        <v>469</v>
      </c>
      <c r="AI6" s="328" t="s">
        <v>470</v>
      </c>
      <c r="AJ6" s="328" t="s">
        <v>467</v>
      </c>
    </row>
    <row r="7" spans="2:36" s="312" customFormat="1" ht="24" customHeight="1" thickBot="1" x14ac:dyDescent="0.3">
      <c r="B7" s="76" t="s">
        <v>499</v>
      </c>
      <c r="C7" s="541"/>
      <c r="D7" s="542"/>
      <c r="E7" s="542"/>
      <c r="F7" s="541"/>
      <c r="G7" s="541"/>
      <c r="H7" s="541"/>
      <c r="I7" s="541"/>
      <c r="J7" s="541"/>
      <c r="K7" s="541"/>
      <c r="L7" s="541"/>
      <c r="M7" s="543"/>
      <c r="O7" s="543"/>
      <c r="P7" s="544"/>
      <c r="Q7" s="543"/>
      <c r="R7" s="541"/>
      <c r="S7" s="541"/>
      <c r="T7" s="541"/>
      <c r="U7" s="541"/>
      <c r="V7" s="541"/>
      <c r="W7" s="543"/>
      <c r="Y7" s="543"/>
      <c r="Z7" s="544"/>
      <c r="AA7" s="543"/>
      <c r="AB7" s="543"/>
      <c r="AC7" s="544"/>
      <c r="AD7" s="543"/>
      <c r="AH7" s="543"/>
      <c r="AI7" s="544"/>
      <c r="AJ7" s="543"/>
    </row>
    <row r="8" spans="2:36" s="312" customFormat="1" ht="82.5" customHeight="1" x14ac:dyDescent="0.25">
      <c r="B8" s="610" t="s">
        <v>500</v>
      </c>
      <c r="C8" s="545"/>
      <c r="D8" s="455" t="s">
        <v>125</v>
      </c>
      <c r="E8" s="199">
        <v>2850000000</v>
      </c>
      <c r="F8" s="546" t="s">
        <v>19</v>
      </c>
      <c r="G8" s="455" t="s">
        <v>19</v>
      </c>
      <c r="H8" s="369" t="s">
        <v>501</v>
      </c>
      <c r="I8" s="369" t="s">
        <v>502</v>
      </c>
      <c r="J8" s="369" t="s">
        <v>488</v>
      </c>
      <c r="K8" s="547" t="s">
        <v>503</v>
      </c>
      <c r="L8" s="369" t="s">
        <v>503</v>
      </c>
      <c r="M8" s="387" t="s">
        <v>504</v>
      </c>
      <c r="N8" s="534" t="s">
        <v>505</v>
      </c>
      <c r="O8" s="387" t="s">
        <v>788</v>
      </c>
      <c r="P8" s="386" t="s">
        <v>914</v>
      </c>
      <c r="Q8" s="386" t="s">
        <v>508</v>
      </c>
      <c r="R8" s="369" t="s">
        <v>501</v>
      </c>
      <c r="S8" s="369" t="s">
        <v>625</v>
      </c>
      <c r="T8" s="369" t="s">
        <v>625</v>
      </c>
      <c r="U8" s="547" t="s">
        <v>503</v>
      </c>
      <c r="V8" s="369" t="s">
        <v>503</v>
      </c>
      <c r="W8" s="387" t="s">
        <v>504</v>
      </c>
      <c r="X8" s="534" t="s">
        <v>505</v>
      </c>
      <c r="Y8" s="387" t="s">
        <v>506</v>
      </c>
      <c r="Z8" s="548" t="s">
        <v>915</v>
      </c>
      <c r="AA8" s="386"/>
      <c r="AB8" s="387" t="s">
        <v>506</v>
      </c>
      <c r="AC8" s="386" t="s">
        <v>1122</v>
      </c>
      <c r="AD8" s="386"/>
      <c r="AH8" s="387" t="s">
        <v>867</v>
      </c>
      <c r="AI8" s="549" t="s">
        <v>1465</v>
      </c>
      <c r="AJ8" s="386"/>
    </row>
    <row r="9" spans="2:36" s="312" customFormat="1" ht="70.5" customHeight="1" x14ac:dyDescent="0.25">
      <c r="B9" s="611" t="s">
        <v>509</v>
      </c>
      <c r="C9" s="545"/>
      <c r="D9" s="116" t="s">
        <v>125</v>
      </c>
      <c r="E9" s="165"/>
      <c r="F9" s="376" t="s">
        <v>0</v>
      </c>
      <c r="G9" s="116" t="s">
        <v>19</v>
      </c>
      <c r="H9" s="369" t="s">
        <v>501</v>
      </c>
      <c r="I9" s="369" t="s">
        <v>510</v>
      </c>
      <c r="J9" s="369" t="s">
        <v>502</v>
      </c>
      <c r="K9" s="547" t="s">
        <v>484</v>
      </c>
      <c r="L9" s="369" t="s">
        <v>480</v>
      </c>
      <c r="M9" s="387" t="s">
        <v>511</v>
      </c>
      <c r="N9" s="534"/>
      <c r="O9" s="387" t="s">
        <v>506</v>
      </c>
      <c r="P9" s="550" t="s">
        <v>512</v>
      </c>
      <c r="Q9" s="550" t="s">
        <v>513</v>
      </c>
      <c r="R9" s="369" t="s">
        <v>501</v>
      </c>
      <c r="S9" s="369" t="s">
        <v>488</v>
      </c>
      <c r="T9" s="369" t="s">
        <v>625</v>
      </c>
      <c r="U9" s="547" t="s">
        <v>480</v>
      </c>
      <c r="V9" s="369" t="s">
        <v>503</v>
      </c>
      <c r="W9" s="387" t="s">
        <v>520</v>
      </c>
      <c r="X9" s="534"/>
      <c r="Y9" s="386" t="s">
        <v>204</v>
      </c>
      <c r="Z9" s="551" t="s">
        <v>916</v>
      </c>
      <c r="AA9" s="550"/>
      <c r="AB9" s="386" t="s">
        <v>204</v>
      </c>
      <c r="AC9" s="551" t="s">
        <v>916</v>
      </c>
      <c r="AE9" s="552" t="s">
        <v>1123</v>
      </c>
      <c r="AH9" s="386" t="s">
        <v>204</v>
      </c>
      <c r="AI9" s="549" t="s">
        <v>916</v>
      </c>
      <c r="AJ9" s="550"/>
    </row>
    <row r="10" spans="2:36" s="312" customFormat="1" ht="45.75" customHeight="1" x14ac:dyDescent="0.25">
      <c r="B10" s="612" t="s">
        <v>514</v>
      </c>
      <c r="C10" s="545"/>
      <c r="D10" s="116" t="s">
        <v>125</v>
      </c>
      <c r="E10" s="77">
        <v>1000000000</v>
      </c>
      <c r="F10" s="376" t="s">
        <v>0</v>
      </c>
      <c r="G10" s="116" t="s">
        <v>19</v>
      </c>
      <c r="H10" s="369" t="s">
        <v>501</v>
      </c>
      <c r="I10" s="369" t="s">
        <v>510</v>
      </c>
      <c r="J10" s="369" t="s">
        <v>502</v>
      </c>
      <c r="K10" s="547" t="s">
        <v>488</v>
      </c>
      <c r="L10" s="369" t="s">
        <v>488</v>
      </c>
      <c r="M10" s="387" t="s">
        <v>503</v>
      </c>
      <c r="N10" s="534"/>
      <c r="O10" s="387" t="s">
        <v>506</v>
      </c>
      <c r="P10" s="553"/>
      <c r="Q10" s="553"/>
      <c r="R10" s="369" t="s">
        <v>501</v>
      </c>
      <c r="S10" s="369" t="s">
        <v>488</v>
      </c>
      <c r="T10" s="369" t="s">
        <v>625</v>
      </c>
      <c r="U10" s="547" t="s">
        <v>480</v>
      </c>
      <c r="V10" s="369" t="s">
        <v>503</v>
      </c>
      <c r="W10" s="387" t="s">
        <v>520</v>
      </c>
      <c r="X10" s="534"/>
      <c r="Y10" s="387" t="s">
        <v>476</v>
      </c>
      <c r="Z10" s="551" t="s">
        <v>917</v>
      </c>
      <c r="AA10" s="553"/>
      <c r="AB10" s="554" t="s">
        <v>506</v>
      </c>
      <c r="AC10" s="550" t="s">
        <v>1124</v>
      </c>
      <c r="AD10" s="550" t="s">
        <v>1125</v>
      </c>
      <c r="AE10" s="555"/>
      <c r="AH10" s="387" t="s">
        <v>476</v>
      </c>
      <c r="AI10" s="549" t="s">
        <v>1466</v>
      </c>
      <c r="AJ10" s="553"/>
    </row>
    <row r="11" spans="2:36" s="312" customFormat="1" ht="102" customHeight="1" x14ac:dyDescent="0.25">
      <c r="B11" s="612" t="s">
        <v>515</v>
      </c>
      <c r="C11" s="545"/>
      <c r="D11" s="116" t="s">
        <v>125</v>
      </c>
      <c r="E11" s="77">
        <v>1000000000</v>
      </c>
      <c r="F11" s="376" t="s">
        <v>0</v>
      </c>
      <c r="G11" s="116" t="s">
        <v>19</v>
      </c>
      <c r="H11" s="369" t="s">
        <v>501</v>
      </c>
      <c r="I11" s="369" t="s">
        <v>510</v>
      </c>
      <c r="J11" s="369" t="s">
        <v>502</v>
      </c>
      <c r="K11" s="547" t="s">
        <v>488</v>
      </c>
      <c r="L11" s="369" t="s">
        <v>488</v>
      </c>
      <c r="M11" s="387" t="s">
        <v>503</v>
      </c>
      <c r="N11" s="534"/>
      <c r="O11" s="387" t="s">
        <v>506</v>
      </c>
      <c r="P11" s="553"/>
      <c r="Q11" s="553"/>
      <c r="R11" s="369" t="s">
        <v>501</v>
      </c>
      <c r="S11" s="369" t="s">
        <v>488</v>
      </c>
      <c r="T11" s="369" t="s">
        <v>625</v>
      </c>
      <c r="U11" s="547" t="s">
        <v>480</v>
      </c>
      <c r="V11" s="369" t="s">
        <v>503</v>
      </c>
      <c r="W11" s="387" t="s">
        <v>520</v>
      </c>
      <c r="X11" s="534"/>
      <c r="Y11" s="387" t="s">
        <v>506</v>
      </c>
      <c r="Z11" s="548" t="s">
        <v>918</v>
      </c>
      <c r="AA11" s="553"/>
      <c r="AB11" s="556"/>
      <c r="AC11" s="557"/>
      <c r="AD11" s="557"/>
      <c r="AE11" s="555"/>
      <c r="AG11" s="312">
        <f>1762864807+177020391</f>
        <v>1939885198</v>
      </c>
      <c r="AH11" s="387" t="s">
        <v>476</v>
      </c>
      <c r="AI11" s="549" t="s">
        <v>1467</v>
      </c>
      <c r="AJ11" s="553"/>
    </row>
    <row r="12" spans="2:36" s="312" customFormat="1" ht="76.5" customHeight="1" x14ac:dyDescent="0.25">
      <c r="B12" s="612" t="s">
        <v>516</v>
      </c>
      <c r="C12" s="545"/>
      <c r="D12" s="116" t="s">
        <v>125</v>
      </c>
      <c r="E12" s="77">
        <v>1290000000</v>
      </c>
      <c r="F12" s="376" t="s">
        <v>0</v>
      </c>
      <c r="G12" s="116" t="s">
        <v>19</v>
      </c>
      <c r="H12" s="369" t="s">
        <v>510</v>
      </c>
      <c r="I12" s="369" t="s">
        <v>510</v>
      </c>
      <c r="J12" s="369" t="s">
        <v>502</v>
      </c>
      <c r="K12" s="547" t="s">
        <v>484</v>
      </c>
      <c r="L12" s="369" t="s">
        <v>480</v>
      </c>
      <c r="M12" s="387" t="s">
        <v>511</v>
      </c>
      <c r="N12" s="534"/>
      <c r="O12" s="387" t="s">
        <v>506</v>
      </c>
      <c r="P12" s="553"/>
      <c r="Q12" s="553"/>
      <c r="R12" s="369" t="s">
        <v>501</v>
      </c>
      <c r="S12" s="369" t="s">
        <v>488</v>
      </c>
      <c r="T12" s="369" t="s">
        <v>625</v>
      </c>
      <c r="U12" s="547" t="s">
        <v>480</v>
      </c>
      <c r="V12" s="369" t="s">
        <v>503</v>
      </c>
      <c r="W12" s="387" t="s">
        <v>520</v>
      </c>
      <c r="X12" s="534"/>
      <c r="Y12" s="387" t="s">
        <v>506</v>
      </c>
      <c r="Z12" s="551" t="s">
        <v>919</v>
      </c>
      <c r="AA12" s="553"/>
      <c r="AB12" s="387" t="s">
        <v>476</v>
      </c>
      <c r="AC12" s="551" t="s">
        <v>1126</v>
      </c>
      <c r="AD12" s="551" t="s">
        <v>1127</v>
      </c>
      <c r="AE12" s="555"/>
      <c r="AG12" s="175">
        <f>2000000000-AG11</f>
        <v>60114802</v>
      </c>
      <c r="AH12" s="387" t="s">
        <v>476</v>
      </c>
      <c r="AI12" s="549" t="s">
        <v>1468</v>
      </c>
      <c r="AJ12" s="553"/>
    </row>
    <row r="13" spans="2:36" s="312" customFormat="1" ht="92.25" customHeight="1" x14ac:dyDescent="0.25">
      <c r="B13" s="613" t="s">
        <v>517</v>
      </c>
      <c r="C13" s="545"/>
      <c r="D13" s="116" t="s">
        <v>125</v>
      </c>
      <c r="E13" s="77">
        <v>1000000000</v>
      </c>
      <c r="F13" s="376" t="s">
        <v>0</v>
      </c>
      <c r="G13" s="116" t="s">
        <v>19</v>
      </c>
      <c r="H13" s="369" t="s">
        <v>510</v>
      </c>
      <c r="I13" s="369" t="s">
        <v>510</v>
      </c>
      <c r="J13" s="369" t="s">
        <v>502</v>
      </c>
      <c r="K13" s="547" t="s">
        <v>484</v>
      </c>
      <c r="L13" s="369" t="s">
        <v>480</v>
      </c>
      <c r="M13" s="387" t="s">
        <v>518</v>
      </c>
      <c r="N13" s="534"/>
      <c r="O13" s="387" t="s">
        <v>506</v>
      </c>
      <c r="P13" s="557"/>
      <c r="Q13" s="557"/>
      <c r="R13" s="369" t="s">
        <v>501</v>
      </c>
      <c r="S13" s="369" t="s">
        <v>488</v>
      </c>
      <c r="T13" s="369" t="s">
        <v>625</v>
      </c>
      <c r="U13" s="547" t="s">
        <v>480</v>
      </c>
      <c r="V13" s="369" t="s">
        <v>503</v>
      </c>
      <c r="W13" s="387" t="s">
        <v>520</v>
      </c>
      <c r="X13" s="534"/>
      <c r="Y13" s="387" t="s">
        <v>506</v>
      </c>
      <c r="Z13" s="548" t="s">
        <v>918</v>
      </c>
      <c r="AA13" s="557"/>
      <c r="AB13" s="387" t="s">
        <v>506</v>
      </c>
      <c r="AC13" s="551" t="s">
        <v>1128</v>
      </c>
      <c r="AD13" s="551" t="s">
        <v>1129</v>
      </c>
      <c r="AE13" s="555"/>
      <c r="AH13" s="387" t="s">
        <v>476</v>
      </c>
      <c r="AI13" s="549" t="s">
        <v>1466</v>
      </c>
      <c r="AJ13" s="557"/>
    </row>
    <row r="14" spans="2:36" s="312" customFormat="1" ht="73.5" customHeight="1" x14ac:dyDescent="0.25">
      <c r="B14" s="612" t="s">
        <v>519</v>
      </c>
      <c r="C14" s="310"/>
      <c r="D14" s="564" t="s">
        <v>487</v>
      </c>
      <c r="E14" s="176">
        <v>130000000</v>
      </c>
      <c r="F14" s="376" t="s">
        <v>0</v>
      </c>
      <c r="G14" s="116" t="s">
        <v>19</v>
      </c>
      <c r="H14" s="369"/>
      <c r="I14" s="310"/>
      <c r="J14" s="310"/>
      <c r="K14" s="547" t="s">
        <v>511</v>
      </c>
      <c r="L14" s="310"/>
      <c r="M14" s="387" t="s">
        <v>520</v>
      </c>
      <c r="N14" s="534"/>
      <c r="O14" s="387"/>
      <c r="P14" s="386"/>
      <c r="Q14" s="387"/>
      <c r="R14" s="369"/>
      <c r="S14" s="310"/>
      <c r="T14" s="310"/>
      <c r="U14" s="547" t="s">
        <v>511</v>
      </c>
      <c r="V14" s="310"/>
      <c r="W14" s="387" t="s">
        <v>520</v>
      </c>
      <c r="X14" s="534"/>
      <c r="Y14" s="387"/>
      <c r="Z14" s="551" t="s">
        <v>920</v>
      </c>
      <c r="AA14" s="387"/>
      <c r="AB14" s="386" t="s">
        <v>204</v>
      </c>
      <c r="AC14" s="551" t="s">
        <v>1134</v>
      </c>
      <c r="AD14" s="387"/>
      <c r="AE14" s="555"/>
      <c r="AH14" s="387" t="s">
        <v>1469</v>
      </c>
      <c r="AI14" s="386" t="s">
        <v>1470</v>
      </c>
      <c r="AJ14" s="387"/>
    </row>
    <row r="15" spans="2:36" s="312" customFormat="1" ht="34.5" customHeight="1" thickBot="1" x14ac:dyDescent="0.3">
      <c r="B15" s="40" t="s">
        <v>521</v>
      </c>
      <c r="C15" s="452"/>
      <c r="D15" s="453"/>
      <c r="E15" s="78"/>
      <c r="F15" s="558"/>
      <c r="G15" s="72"/>
      <c r="H15" s="452"/>
      <c r="I15" s="452"/>
      <c r="J15" s="452"/>
      <c r="K15" s="452"/>
      <c r="L15" s="452"/>
      <c r="M15" s="559"/>
      <c r="O15" s="559"/>
      <c r="P15" s="560"/>
      <c r="Q15" s="559"/>
      <c r="R15" s="452"/>
      <c r="S15" s="452"/>
      <c r="T15" s="452"/>
      <c r="U15" s="452"/>
      <c r="V15" s="452"/>
      <c r="W15" s="559"/>
      <c r="Y15" s="559"/>
      <c r="Z15" s="560"/>
      <c r="AA15" s="559"/>
      <c r="AB15" s="559"/>
      <c r="AC15" s="560"/>
      <c r="AD15" s="559"/>
      <c r="AH15" s="559"/>
      <c r="AI15" s="560"/>
      <c r="AJ15" s="559"/>
    </row>
    <row r="16" spans="2:36" s="312" customFormat="1" ht="95.25" customHeight="1" x14ac:dyDescent="0.25">
      <c r="B16" s="610" t="s">
        <v>522</v>
      </c>
      <c r="C16" s="545"/>
      <c r="D16" s="561" t="s">
        <v>125</v>
      </c>
      <c r="E16" s="199">
        <v>2500000000</v>
      </c>
      <c r="F16" s="376" t="s">
        <v>19</v>
      </c>
      <c r="G16" s="455" t="s">
        <v>19</v>
      </c>
      <c r="H16" s="369" t="s">
        <v>501</v>
      </c>
      <c r="I16" s="369" t="s">
        <v>488</v>
      </c>
      <c r="J16" s="369" t="s">
        <v>484</v>
      </c>
      <c r="K16" s="387" t="s">
        <v>503</v>
      </c>
      <c r="L16" s="369" t="s">
        <v>503</v>
      </c>
      <c r="M16" s="387" t="s">
        <v>523</v>
      </c>
      <c r="N16" s="562" t="s">
        <v>524</v>
      </c>
      <c r="O16" s="387" t="s">
        <v>506</v>
      </c>
      <c r="P16" s="386" t="s">
        <v>525</v>
      </c>
      <c r="Q16" s="387"/>
      <c r="R16" s="369" t="s">
        <v>501</v>
      </c>
      <c r="S16" s="369" t="s">
        <v>488</v>
      </c>
      <c r="T16" s="369" t="s">
        <v>484</v>
      </c>
      <c r="U16" s="387" t="s">
        <v>503</v>
      </c>
      <c r="V16" s="369" t="s">
        <v>503</v>
      </c>
      <c r="W16" s="387" t="s">
        <v>523</v>
      </c>
      <c r="X16" s="562" t="s">
        <v>524</v>
      </c>
      <c r="Y16" s="387" t="s">
        <v>506</v>
      </c>
      <c r="Z16" s="551" t="s">
        <v>921</v>
      </c>
      <c r="AA16" s="387"/>
      <c r="AB16" s="387" t="s">
        <v>506</v>
      </c>
      <c r="AC16" s="551" t="s">
        <v>1130</v>
      </c>
      <c r="AD16" s="551" t="s">
        <v>1133</v>
      </c>
      <c r="AE16" s="551" t="s">
        <v>1131</v>
      </c>
      <c r="AH16" s="387" t="s">
        <v>476</v>
      </c>
      <c r="AI16" s="551" t="s">
        <v>1471</v>
      </c>
      <c r="AJ16" s="563"/>
    </row>
    <row r="17" spans="2:36" s="312" customFormat="1" ht="56.25" customHeight="1" x14ac:dyDescent="0.25">
      <c r="B17" s="612" t="s">
        <v>526</v>
      </c>
      <c r="C17" s="310"/>
      <c r="D17" s="564" t="s">
        <v>125</v>
      </c>
      <c r="E17" s="79">
        <v>63000000</v>
      </c>
      <c r="F17" s="116" t="s">
        <v>0</v>
      </c>
      <c r="G17" s="116" t="s">
        <v>19</v>
      </c>
      <c r="H17" s="369" t="s">
        <v>502</v>
      </c>
      <c r="I17" s="369" t="s">
        <v>502</v>
      </c>
      <c r="J17" s="369" t="s">
        <v>488</v>
      </c>
      <c r="K17" s="547" t="s">
        <v>484</v>
      </c>
      <c r="L17" s="369" t="s">
        <v>484</v>
      </c>
      <c r="M17" s="547" t="s">
        <v>518</v>
      </c>
      <c r="N17" s="562"/>
      <c r="O17" s="547" t="s">
        <v>204</v>
      </c>
      <c r="P17" s="563"/>
      <c r="Q17" s="547"/>
      <c r="R17" s="369" t="s">
        <v>502</v>
      </c>
      <c r="S17" s="369" t="s">
        <v>502</v>
      </c>
      <c r="T17" s="369" t="s">
        <v>488</v>
      </c>
      <c r="U17" s="547" t="s">
        <v>484</v>
      </c>
      <c r="V17" s="369" t="s">
        <v>484</v>
      </c>
      <c r="W17" s="547" t="s">
        <v>518</v>
      </c>
      <c r="X17" s="562"/>
      <c r="Y17" s="547" t="s">
        <v>506</v>
      </c>
      <c r="Z17" s="551" t="s">
        <v>922</v>
      </c>
      <c r="AA17" s="547"/>
      <c r="AB17" s="547" t="s">
        <v>506</v>
      </c>
      <c r="AC17" s="551" t="s">
        <v>1132</v>
      </c>
      <c r="AD17" s="547"/>
      <c r="AE17" s="565" t="s">
        <v>1100</v>
      </c>
      <c r="AH17" s="387" t="s">
        <v>476</v>
      </c>
      <c r="AI17" s="551" t="s">
        <v>1472</v>
      </c>
      <c r="AJ17" s="563"/>
    </row>
    <row r="18" spans="2:36" s="312" customFormat="1" ht="77.25" customHeight="1" x14ac:dyDescent="0.25">
      <c r="B18" s="612" t="s">
        <v>527</v>
      </c>
      <c r="C18" s="310"/>
      <c r="D18" s="564" t="s">
        <v>487</v>
      </c>
      <c r="E18" s="75">
        <v>100000000</v>
      </c>
      <c r="F18" s="116" t="s">
        <v>0</v>
      </c>
      <c r="G18" s="116" t="s">
        <v>19</v>
      </c>
      <c r="H18" s="457" t="s">
        <v>528</v>
      </c>
      <c r="I18" s="457" t="s">
        <v>528</v>
      </c>
      <c r="J18" s="457" t="s">
        <v>528</v>
      </c>
      <c r="K18" s="547" t="s">
        <v>511</v>
      </c>
      <c r="L18" s="310"/>
      <c r="M18" s="116" t="s">
        <v>520</v>
      </c>
      <c r="N18" s="562"/>
      <c r="O18" s="116"/>
      <c r="P18" s="164"/>
      <c r="Q18" s="116"/>
      <c r="R18" s="457" t="s">
        <v>528</v>
      </c>
      <c r="S18" s="457" t="s">
        <v>528</v>
      </c>
      <c r="T18" s="457" t="s">
        <v>528</v>
      </c>
      <c r="U18" s="547" t="s">
        <v>511</v>
      </c>
      <c r="V18" s="310"/>
      <c r="W18" s="116" t="s">
        <v>520</v>
      </c>
      <c r="X18" s="562"/>
      <c r="Y18" s="116" t="s">
        <v>204</v>
      </c>
      <c r="Z18" s="551" t="s">
        <v>923</v>
      </c>
      <c r="AA18" s="116"/>
      <c r="AB18" s="116" t="s">
        <v>204</v>
      </c>
      <c r="AC18" s="551" t="s">
        <v>1135</v>
      </c>
      <c r="AD18" s="116"/>
      <c r="AE18" s="562"/>
      <c r="AH18" s="547" t="s">
        <v>1469</v>
      </c>
      <c r="AI18" s="551"/>
      <c r="AJ18" s="563"/>
    </row>
    <row r="19" spans="2:36" s="312" customFormat="1" ht="86.25" customHeight="1" x14ac:dyDescent="0.25">
      <c r="B19" s="612" t="s">
        <v>529</v>
      </c>
      <c r="C19" s="310"/>
      <c r="D19" s="564" t="s">
        <v>487</v>
      </c>
      <c r="E19" s="79">
        <v>200000000</v>
      </c>
      <c r="F19" s="116" t="s">
        <v>0</v>
      </c>
      <c r="G19" s="116" t="s">
        <v>19</v>
      </c>
      <c r="H19" s="457" t="s">
        <v>528</v>
      </c>
      <c r="I19" s="457" t="s">
        <v>528</v>
      </c>
      <c r="J19" s="457" t="s">
        <v>528</v>
      </c>
      <c r="K19" s="547" t="s">
        <v>480</v>
      </c>
      <c r="L19" s="310"/>
      <c r="M19" s="116" t="s">
        <v>520</v>
      </c>
      <c r="N19" s="562"/>
      <c r="O19" s="116"/>
      <c r="P19" s="164"/>
      <c r="Q19" s="116"/>
      <c r="R19" s="457" t="s">
        <v>528</v>
      </c>
      <c r="S19" s="457" t="s">
        <v>528</v>
      </c>
      <c r="T19" s="457" t="s">
        <v>528</v>
      </c>
      <c r="U19" s="547" t="s">
        <v>480</v>
      </c>
      <c r="V19" s="310"/>
      <c r="W19" s="116" t="s">
        <v>520</v>
      </c>
      <c r="X19" s="562"/>
      <c r="Y19" s="116" t="s">
        <v>204</v>
      </c>
      <c r="Z19" s="551" t="s">
        <v>924</v>
      </c>
      <c r="AA19" s="116"/>
      <c r="AB19" s="116" t="s">
        <v>476</v>
      </c>
      <c r="AC19" s="551" t="s">
        <v>1136</v>
      </c>
      <c r="AD19" s="116"/>
      <c r="AE19" s="562"/>
      <c r="AH19" s="116" t="s">
        <v>1469</v>
      </c>
      <c r="AI19" s="386" t="s">
        <v>1470</v>
      </c>
      <c r="AJ19" s="563"/>
    </row>
    <row r="20" spans="2:36" s="312" customFormat="1" ht="135" customHeight="1" x14ac:dyDescent="0.25">
      <c r="B20" s="612" t="s">
        <v>530</v>
      </c>
      <c r="C20" s="310"/>
      <c r="D20" s="564" t="s">
        <v>487</v>
      </c>
      <c r="E20" s="79">
        <v>400000000</v>
      </c>
      <c r="F20" s="116" t="s">
        <v>0</v>
      </c>
      <c r="G20" s="116" t="s">
        <v>19</v>
      </c>
      <c r="H20" s="457" t="s">
        <v>528</v>
      </c>
      <c r="I20" s="457" t="s">
        <v>528</v>
      </c>
      <c r="J20" s="457" t="s">
        <v>528</v>
      </c>
      <c r="K20" s="547" t="s">
        <v>484</v>
      </c>
      <c r="L20" s="310"/>
      <c r="M20" s="116" t="s">
        <v>520</v>
      </c>
      <c r="N20" s="562"/>
      <c r="O20" s="116"/>
      <c r="P20" s="164"/>
      <c r="Q20" s="116"/>
      <c r="R20" s="457" t="s">
        <v>528</v>
      </c>
      <c r="S20" s="457" t="s">
        <v>528</v>
      </c>
      <c r="T20" s="457" t="s">
        <v>528</v>
      </c>
      <c r="U20" s="547" t="s">
        <v>484</v>
      </c>
      <c r="V20" s="310"/>
      <c r="W20" s="116" t="s">
        <v>520</v>
      </c>
      <c r="X20" s="562"/>
      <c r="Y20" s="116" t="s">
        <v>204</v>
      </c>
      <c r="Z20" s="551" t="s">
        <v>925</v>
      </c>
      <c r="AA20" s="116"/>
      <c r="AB20" s="116" t="s">
        <v>476</v>
      </c>
      <c r="AC20" s="551" t="s">
        <v>1137</v>
      </c>
      <c r="AD20" s="116"/>
      <c r="AE20" s="562"/>
      <c r="AH20" s="116" t="s">
        <v>1469</v>
      </c>
      <c r="AI20" s="386" t="s">
        <v>1470</v>
      </c>
      <c r="AJ20" s="563"/>
    </row>
    <row r="21" spans="2:36" s="312" customFormat="1" ht="135" customHeight="1" x14ac:dyDescent="0.25">
      <c r="B21" s="612" t="s">
        <v>531</v>
      </c>
      <c r="C21" s="310"/>
      <c r="D21" s="564" t="s">
        <v>125</v>
      </c>
      <c r="E21" s="79">
        <v>550000000</v>
      </c>
      <c r="F21" s="116" t="s">
        <v>0</v>
      </c>
      <c r="G21" s="116" t="s">
        <v>19</v>
      </c>
      <c r="H21" s="369" t="s">
        <v>510</v>
      </c>
      <c r="I21" s="369" t="s">
        <v>510</v>
      </c>
      <c r="J21" s="369" t="s">
        <v>502</v>
      </c>
      <c r="K21" s="547" t="s">
        <v>488</v>
      </c>
      <c r="L21" s="369" t="s">
        <v>484</v>
      </c>
      <c r="M21" s="547" t="s">
        <v>518</v>
      </c>
      <c r="N21" s="562"/>
      <c r="O21" s="547" t="s">
        <v>506</v>
      </c>
      <c r="P21" s="563" t="s">
        <v>532</v>
      </c>
      <c r="Q21" s="563" t="s">
        <v>533</v>
      </c>
      <c r="R21" s="369" t="s">
        <v>510</v>
      </c>
      <c r="S21" s="369" t="s">
        <v>488</v>
      </c>
      <c r="T21" s="369" t="s">
        <v>488</v>
      </c>
      <c r="U21" s="547" t="s">
        <v>480</v>
      </c>
      <c r="V21" s="369" t="s">
        <v>503</v>
      </c>
      <c r="W21" s="547" t="s">
        <v>518</v>
      </c>
      <c r="X21" s="562"/>
      <c r="Y21" s="547" t="s">
        <v>506</v>
      </c>
      <c r="Z21" s="551" t="s">
        <v>926</v>
      </c>
      <c r="AA21" s="563"/>
      <c r="AB21" s="547" t="s">
        <v>476</v>
      </c>
      <c r="AC21" s="551" t="s">
        <v>1138</v>
      </c>
      <c r="AD21" s="563"/>
      <c r="AE21" s="562"/>
      <c r="AH21" s="116" t="s">
        <v>476</v>
      </c>
      <c r="AI21" s="551" t="s">
        <v>1473</v>
      </c>
      <c r="AJ21" s="563"/>
    </row>
    <row r="22" spans="2:36" s="568" customFormat="1" ht="82.5" customHeight="1" x14ac:dyDescent="0.25">
      <c r="B22" s="612" t="s">
        <v>534</v>
      </c>
      <c r="C22" s="566"/>
      <c r="D22" s="564" t="s">
        <v>125</v>
      </c>
      <c r="E22" s="79">
        <v>60000000</v>
      </c>
      <c r="F22" s="116" t="s">
        <v>0</v>
      </c>
      <c r="G22" s="567" t="s">
        <v>19</v>
      </c>
      <c r="H22" s="369" t="s">
        <v>502</v>
      </c>
      <c r="I22" s="369" t="s">
        <v>502</v>
      </c>
      <c r="J22" s="369" t="s">
        <v>488</v>
      </c>
      <c r="K22" s="547" t="s">
        <v>484</v>
      </c>
      <c r="L22" s="369" t="s">
        <v>480</v>
      </c>
      <c r="M22" s="547" t="s">
        <v>518</v>
      </c>
      <c r="N22" s="562"/>
      <c r="O22" s="547" t="s">
        <v>204</v>
      </c>
      <c r="P22" s="563"/>
      <c r="Q22" s="547"/>
      <c r="R22" s="369" t="s">
        <v>502</v>
      </c>
      <c r="S22" s="369" t="s">
        <v>502</v>
      </c>
      <c r="T22" s="369" t="s">
        <v>488</v>
      </c>
      <c r="U22" s="547" t="s">
        <v>484</v>
      </c>
      <c r="V22" s="369" t="s">
        <v>480</v>
      </c>
      <c r="W22" s="547" t="s">
        <v>518</v>
      </c>
      <c r="X22" s="562"/>
      <c r="Y22" s="547" t="s">
        <v>506</v>
      </c>
      <c r="Z22" s="386" t="s">
        <v>927</v>
      </c>
      <c r="AA22" s="547"/>
      <c r="AB22" s="547" t="s">
        <v>506</v>
      </c>
      <c r="AC22" s="386" t="s">
        <v>1139</v>
      </c>
      <c r="AD22" s="547"/>
      <c r="AE22" s="562"/>
      <c r="AH22" s="547" t="s">
        <v>476</v>
      </c>
      <c r="AI22" s="386" t="s">
        <v>1474</v>
      </c>
      <c r="AJ22" s="563"/>
    </row>
    <row r="23" spans="2:36" s="312" customFormat="1" ht="105" customHeight="1" x14ac:dyDescent="0.25">
      <c r="B23" s="612" t="s">
        <v>535</v>
      </c>
      <c r="C23" s="310"/>
      <c r="D23" s="564" t="s">
        <v>125</v>
      </c>
      <c r="E23" s="79">
        <v>100000000</v>
      </c>
      <c r="F23" s="116" t="s">
        <v>0</v>
      </c>
      <c r="G23" s="116" t="s">
        <v>19</v>
      </c>
      <c r="H23" s="369" t="s">
        <v>501</v>
      </c>
      <c r="I23" s="369" t="s">
        <v>510</v>
      </c>
      <c r="J23" s="369" t="s">
        <v>502</v>
      </c>
      <c r="K23" s="547" t="s">
        <v>502</v>
      </c>
      <c r="L23" s="369" t="s">
        <v>484</v>
      </c>
      <c r="M23" s="547" t="s">
        <v>518</v>
      </c>
      <c r="N23" s="562"/>
      <c r="O23" s="547" t="s">
        <v>506</v>
      </c>
      <c r="P23" s="563" t="s">
        <v>532</v>
      </c>
      <c r="Q23" s="563" t="s">
        <v>533</v>
      </c>
      <c r="R23" s="369" t="s">
        <v>501</v>
      </c>
      <c r="S23" s="369" t="s">
        <v>488</v>
      </c>
      <c r="T23" s="369" t="s">
        <v>488</v>
      </c>
      <c r="U23" s="547" t="s">
        <v>626</v>
      </c>
      <c r="V23" s="369" t="s">
        <v>503</v>
      </c>
      <c r="W23" s="547" t="s">
        <v>518</v>
      </c>
      <c r="X23" s="562"/>
      <c r="Y23" s="547" t="s">
        <v>476</v>
      </c>
      <c r="Z23" s="551" t="s">
        <v>928</v>
      </c>
      <c r="AA23" s="563"/>
      <c r="AB23" s="547" t="s">
        <v>476</v>
      </c>
      <c r="AC23" s="551" t="s">
        <v>1140</v>
      </c>
      <c r="AD23" s="563"/>
      <c r="AE23" s="562"/>
      <c r="AH23" s="547" t="s">
        <v>476</v>
      </c>
      <c r="AI23" s="386" t="s">
        <v>1475</v>
      </c>
      <c r="AJ23" s="563"/>
    </row>
    <row r="24" spans="2:36" s="312" customFormat="1" ht="62.25" customHeight="1" x14ac:dyDescent="0.25">
      <c r="B24" s="612" t="s">
        <v>536</v>
      </c>
      <c r="C24" s="310"/>
      <c r="D24" s="564" t="s">
        <v>125</v>
      </c>
      <c r="E24" s="79">
        <v>50000000</v>
      </c>
      <c r="F24" s="116" t="s">
        <v>0</v>
      </c>
      <c r="G24" s="116" t="s">
        <v>19</v>
      </c>
      <c r="H24" s="369" t="s">
        <v>501</v>
      </c>
      <c r="I24" s="369" t="s">
        <v>510</v>
      </c>
      <c r="J24" s="369" t="s">
        <v>502</v>
      </c>
      <c r="K24" s="547" t="s">
        <v>502</v>
      </c>
      <c r="L24" s="369" t="s">
        <v>484</v>
      </c>
      <c r="M24" s="547" t="s">
        <v>518</v>
      </c>
      <c r="N24" s="562"/>
      <c r="O24" s="547" t="s">
        <v>506</v>
      </c>
      <c r="P24" s="563" t="s">
        <v>532</v>
      </c>
      <c r="Q24" s="563" t="s">
        <v>533</v>
      </c>
      <c r="R24" s="369" t="s">
        <v>501</v>
      </c>
      <c r="S24" s="369" t="s">
        <v>488</v>
      </c>
      <c r="T24" s="369" t="s">
        <v>488</v>
      </c>
      <c r="U24" s="547" t="s">
        <v>626</v>
      </c>
      <c r="V24" s="369" t="s">
        <v>503</v>
      </c>
      <c r="W24" s="547" t="s">
        <v>518</v>
      </c>
      <c r="X24" s="562"/>
      <c r="Y24" s="547" t="s">
        <v>506</v>
      </c>
      <c r="Z24" s="550" t="s">
        <v>929</v>
      </c>
      <c r="AA24" s="563"/>
      <c r="AB24" s="569" t="s">
        <v>506</v>
      </c>
      <c r="AC24" s="550" t="s">
        <v>1175</v>
      </c>
      <c r="AD24" s="563"/>
      <c r="AE24" s="562"/>
      <c r="AH24" s="547" t="s">
        <v>204</v>
      </c>
      <c r="AI24" s="551" t="s">
        <v>1476</v>
      </c>
      <c r="AJ24" s="563" t="s">
        <v>1477</v>
      </c>
    </row>
    <row r="25" spans="2:36" s="312" customFormat="1" ht="109.5" customHeight="1" thickBot="1" x14ac:dyDescent="0.3">
      <c r="B25" s="614" t="s">
        <v>537</v>
      </c>
      <c r="C25" s="452"/>
      <c r="D25" s="453" t="s">
        <v>125</v>
      </c>
      <c r="E25" s="80">
        <v>40000000</v>
      </c>
      <c r="F25" s="72" t="s">
        <v>0</v>
      </c>
      <c r="G25" s="72" t="s">
        <v>19</v>
      </c>
      <c r="H25" s="369" t="s">
        <v>501</v>
      </c>
      <c r="I25" s="369" t="s">
        <v>510</v>
      </c>
      <c r="J25" s="369" t="s">
        <v>502</v>
      </c>
      <c r="K25" s="547" t="s">
        <v>502</v>
      </c>
      <c r="L25" s="369" t="s">
        <v>484</v>
      </c>
      <c r="M25" s="547" t="s">
        <v>518</v>
      </c>
      <c r="N25" s="562"/>
      <c r="O25" s="547" t="s">
        <v>506</v>
      </c>
      <c r="P25" s="563" t="s">
        <v>532</v>
      </c>
      <c r="Q25" s="563" t="s">
        <v>533</v>
      </c>
      <c r="R25" s="369" t="s">
        <v>501</v>
      </c>
      <c r="S25" s="369" t="s">
        <v>488</v>
      </c>
      <c r="T25" s="369" t="s">
        <v>488</v>
      </c>
      <c r="U25" s="547" t="s">
        <v>626</v>
      </c>
      <c r="V25" s="369" t="s">
        <v>503</v>
      </c>
      <c r="W25" s="547" t="s">
        <v>518</v>
      </c>
      <c r="X25" s="562"/>
      <c r="Y25" s="547" t="s">
        <v>506</v>
      </c>
      <c r="Z25" s="557"/>
      <c r="AA25" s="563"/>
      <c r="AB25" s="570"/>
      <c r="AC25" s="557"/>
      <c r="AD25" s="563"/>
      <c r="AE25" s="562"/>
      <c r="AH25" s="571" t="s">
        <v>204</v>
      </c>
      <c r="AI25" s="551" t="s">
        <v>1476</v>
      </c>
      <c r="AJ25" s="563" t="s">
        <v>1478</v>
      </c>
    </row>
    <row r="26" spans="2:36" s="312" customFormat="1" x14ac:dyDescent="0.25">
      <c r="B26" s="40" t="s">
        <v>538</v>
      </c>
      <c r="C26" s="545"/>
      <c r="D26" s="561"/>
      <c r="E26" s="81"/>
      <c r="F26" s="572"/>
      <c r="G26" s="455"/>
      <c r="H26" s="545"/>
      <c r="I26" s="545"/>
      <c r="J26" s="545"/>
      <c r="K26" s="545"/>
      <c r="L26" s="545"/>
      <c r="M26" s="545"/>
      <c r="O26" s="545"/>
      <c r="P26" s="573"/>
      <c r="Q26" s="545"/>
      <c r="R26" s="545"/>
      <c r="S26" s="545"/>
      <c r="T26" s="545"/>
      <c r="U26" s="545"/>
      <c r="V26" s="545"/>
      <c r="W26" s="545"/>
      <c r="Y26" s="545"/>
      <c r="Z26" s="573"/>
      <c r="AA26" s="545"/>
      <c r="AB26" s="545"/>
      <c r="AC26" s="573"/>
      <c r="AD26" s="545"/>
      <c r="AH26" s="574"/>
      <c r="AI26" s="575"/>
      <c r="AJ26" s="563"/>
    </row>
    <row r="27" spans="2:36" s="312" customFormat="1" ht="60.75" customHeight="1" x14ac:dyDescent="0.25">
      <c r="B27" s="615" t="s">
        <v>539</v>
      </c>
      <c r="C27" s="74"/>
      <c r="D27" s="576" t="s">
        <v>125</v>
      </c>
      <c r="E27" s="199">
        <v>1000000000</v>
      </c>
      <c r="F27" s="314" t="s">
        <v>0</v>
      </c>
      <c r="G27" s="116" t="s">
        <v>19</v>
      </c>
      <c r="H27" s="369" t="s">
        <v>501</v>
      </c>
      <c r="I27" s="369" t="s">
        <v>510</v>
      </c>
      <c r="J27" s="369" t="s">
        <v>488</v>
      </c>
      <c r="K27" s="547" t="s">
        <v>484</v>
      </c>
      <c r="L27" s="116" t="s">
        <v>480</v>
      </c>
      <c r="M27" s="547" t="s">
        <v>518</v>
      </c>
      <c r="N27" s="577" t="s">
        <v>540</v>
      </c>
      <c r="O27" s="578" t="s">
        <v>506</v>
      </c>
      <c r="P27" s="563" t="s">
        <v>541</v>
      </c>
      <c r="Q27" s="563" t="s">
        <v>542</v>
      </c>
      <c r="R27" s="369" t="s">
        <v>501</v>
      </c>
      <c r="S27" s="369" t="s">
        <v>502</v>
      </c>
      <c r="T27" s="369" t="s">
        <v>484</v>
      </c>
      <c r="U27" s="547" t="s">
        <v>480</v>
      </c>
      <c r="V27" s="116" t="s">
        <v>503</v>
      </c>
      <c r="W27" s="547" t="s">
        <v>518</v>
      </c>
      <c r="X27" s="577" t="s">
        <v>540</v>
      </c>
      <c r="Y27" s="387" t="s">
        <v>476</v>
      </c>
      <c r="Z27" s="551" t="s">
        <v>930</v>
      </c>
      <c r="AA27" s="563"/>
      <c r="AB27" s="387" t="s">
        <v>476</v>
      </c>
      <c r="AC27" s="551" t="s">
        <v>1141</v>
      </c>
      <c r="AD27" s="563" t="s">
        <v>1142</v>
      </c>
      <c r="AE27" s="562" t="s">
        <v>1176</v>
      </c>
      <c r="AH27" s="547" t="s">
        <v>476</v>
      </c>
      <c r="AI27" s="549" t="s">
        <v>1479</v>
      </c>
      <c r="AJ27" s="563"/>
    </row>
    <row r="28" spans="2:36" s="312" customFormat="1" ht="90.75" customHeight="1" x14ac:dyDescent="0.25">
      <c r="B28" s="616" t="s">
        <v>543</v>
      </c>
      <c r="C28" s="74"/>
      <c r="D28" s="576" t="s">
        <v>125</v>
      </c>
      <c r="E28" s="81">
        <v>2000000000</v>
      </c>
      <c r="F28" s="314" t="s">
        <v>0</v>
      </c>
      <c r="G28" s="567" t="s">
        <v>19</v>
      </c>
      <c r="H28" s="369" t="s">
        <v>510</v>
      </c>
      <c r="I28" s="369" t="s">
        <v>502</v>
      </c>
      <c r="J28" s="369" t="s">
        <v>484</v>
      </c>
      <c r="K28" s="547" t="s">
        <v>480</v>
      </c>
      <c r="L28" s="369" t="s">
        <v>503</v>
      </c>
      <c r="M28" s="547" t="s">
        <v>518</v>
      </c>
      <c r="N28" s="577"/>
      <c r="O28" s="547" t="s">
        <v>506</v>
      </c>
      <c r="P28" s="563" t="s">
        <v>544</v>
      </c>
      <c r="Q28" s="563" t="s">
        <v>545</v>
      </c>
      <c r="R28" s="369" t="s">
        <v>488</v>
      </c>
      <c r="S28" s="369" t="s">
        <v>488</v>
      </c>
      <c r="T28" s="369" t="s">
        <v>484</v>
      </c>
      <c r="U28" s="547" t="s">
        <v>503</v>
      </c>
      <c r="V28" s="369" t="s">
        <v>503</v>
      </c>
      <c r="W28" s="547" t="s">
        <v>520</v>
      </c>
      <c r="X28" s="577"/>
      <c r="Y28" s="547" t="s">
        <v>506</v>
      </c>
      <c r="Z28" s="579" t="s">
        <v>931</v>
      </c>
      <c r="AA28" s="563"/>
      <c r="AB28" s="547" t="s">
        <v>506</v>
      </c>
      <c r="AC28" s="579" t="s">
        <v>1144</v>
      </c>
      <c r="AD28" s="563"/>
      <c r="AE28" s="562"/>
      <c r="AH28" s="547" t="s">
        <v>476</v>
      </c>
      <c r="AI28" s="563" t="s">
        <v>1480</v>
      </c>
      <c r="AJ28" s="549" t="s">
        <v>1481</v>
      </c>
    </row>
    <row r="29" spans="2:36" s="312" customFormat="1" ht="87.75" customHeight="1" x14ac:dyDescent="0.25">
      <c r="B29" s="616" t="s">
        <v>546</v>
      </c>
      <c r="C29" s="74"/>
      <c r="D29" s="576" t="s">
        <v>125</v>
      </c>
      <c r="E29" s="166">
        <v>500000000</v>
      </c>
      <c r="F29" s="116" t="s">
        <v>0</v>
      </c>
      <c r="G29" s="116" t="s">
        <v>19</v>
      </c>
      <c r="H29" s="369" t="s">
        <v>501</v>
      </c>
      <c r="I29" s="369" t="s">
        <v>510</v>
      </c>
      <c r="J29" s="369" t="s">
        <v>502</v>
      </c>
      <c r="K29" s="547" t="s">
        <v>488</v>
      </c>
      <c r="L29" s="369" t="s">
        <v>484</v>
      </c>
      <c r="M29" s="547" t="s">
        <v>518</v>
      </c>
      <c r="N29" s="577"/>
      <c r="O29" s="387" t="s">
        <v>476</v>
      </c>
      <c r="P29" s="563" t="s">
        <v>574</v>
      </c>
      <c r="Q29" s="563" t="s">
        <v>547</v>
      </c>
      <c r="R29" s="369" t="s">
        <v>501</v>
      </c>
      <c r="S29" s="369" t="s">
        <v>502</v>
      </c>
      <c r="T29" s="369" t="s">
        <v>488</v>
      </c>
      <c r="U29" s="547" t="s">
        <v>480</v>
      </c>
      <c r="V29" s="369" t="s">
        <v>503</v>
      </c>
      <c r="W29" s="547" t="s">
        <v>518</v>
      </c>
      <c r="X29" s="577"/>
      <c r="Y29" s="387" t="s">
        <v>506</v>
      </c>
      <c r="Z29" s="580" t="s">
        <v>932</v>
      </c>
      <c r="AA29" s="563"/>
      <c r="AB29" s="387" t="s">
        <v>506</v>
      </c>
      <c r="AC29" s="580" t="s">
        <v>1143</v>
      </c>
      <c r="AD29" s="563"/>
      <c r="AE29" s="562"/>
      <c r="AH29" s="387" t="s">
        <v>476</v>
      </c>
      <c r="AI29" s="580" t="s">
        <v>1482</v>
      </c>
      <c r="AJ29" s="563"/>
    </row>
    <row r="30" spans="2:36" s="312" customFormat="1" ht="23.25" customHeight="1" thickBot="1" x14ac:dyDescent="0.3">
      <c r="B30" s="82" t="s">
        <v>548</v>
      </c>
      <c r="C30" s="452"/>
      <c r="D30" s="72"/>
      <c r="E30" s="83"/>
      <c r="F30" s="72"/>
      <c r="G30" s="72"/>
      <c r="H30" s="72"/>
      <c r="I30" s="72"/>
      <c r="J30" s="72"/>
      <c r="K30" s="581"/>
      <c r="L30" s="72"/>
      <c r="M30" s="72"/>
      <c r="O30" s="72"/>
      <c r="P30" s="582"/>
      <c r="Q30" s="72"/>
      <c r="R30" s="72"/>
      <c r="S30" s="72"/>
      <c r="T30" s="72"/>
      <c r="U30" s="581"/>
      <c r="V30" s="72"/>
      <c r="W30" s="72"/>
      <c r="Y30" s="72"/>
      <c r="Z30" s="582"/>
      <c r="AA30" s="72"/>
      <c r="AB30" s="72"/>
      <c r="AC30" s="582"/>
      <c r="AD30" s="72"/>
      <c r="AH30" s="72"/>
      <c r="AI30" s="582"/>
      <c r="AJ30" s="72"/>
    </row>
    <row r="31" spans="2:36" s="312" customFormat="1" ht="43.5" customHeight="1" x14ac:dyDescent="0.25">
      <c r="B31" s="617" t="s">
        <v>549</v>
      </c>
      <c r="C31" s="545"/>
      <c r="D31" s="583" t="s">
        <v>125</v>
      </c>
      <c r="E31" s="167" t="s">
        <v>933</v>
      </c>
      <c r="F31" s="455" t="s">
        <v>0</v>
      </c>
      <c r="G31" s="455" t="s">
        <v>19</v>
      </c>
      <c r="H31" s="369" t="s">
        <v>501</v>
      </c>
      <c r="I31" s="369" t="s">
        <v>510</v>
      </c>
      <c r="J31" s="369" t="s">
        <v>502</v>
      </c>
      <c r="K31" s="387" t="s">
        <v>488</v>
      </c>
      <c r="L31" s="116" t="s">
        <v>488</v>
      </c>
      <c r="M31" s="369" t="s">
        <v>520</v>
      </c>
      <c r="N31" s="562" t="s">
        <v>550</v>
      </c>
      <c r="O31" s="369" t="s">
        <v>476</v>
      </c>
      <c r="P31" s="584" t="s">
        <v>551</v>
      </c>
      <c r="Q31" s="369"/>
      <c r="R31" s="369" t="s">
        <v>501</v>
      </c>
      <c r="S31" s="369" t="s">
        <v>510</v>
      </c>
      <c r="T31" s="369" t="s">
        <v>502</v>
      </c>
      <c r="U31" s="387" t="s">
        <v>488</v>
      </c>
      <c r="V31" s="116" t="s">
        <v>488</v>
      </c>
      <c r="W31" s="369" t="s">
        <v>520</v>
      </c>
      <c r="X31" s="562" t="s">
        <v>550</v>
      </c>
      <c r="Y31" s="369" t="s">
        <v>476</v>
      </c>
      <c r="Z31" s="585" t="s">
        <v>934</v>
      </c>
      <c r="AA31" s="369"/>
      <c r="AB31" s="369" t="s">
        <v>476</v>
      </c>
      <c r="AC31" s="585" t="s">
        <v>1146</v>
      </c>
      <c r="AD31" s="369"/>
      <c r="AE31" s="562" t="s">
        <v>1221</v>
      </c>
      <c r="AH31" s="547" t="s">
        <v>476</v>
      </c>
      <c r="AI31" s="549" t="s">
        <v>1483</v>
      </c>
      <c r="AJ31" s="547"/>
    </row>
    <row r="32" spans="2:36" s="312" customFormat="1" ht="86.25" customHeight="1" x14ac:dyDescent="0.25">
      <c r="B32" s="618"/>
      <c r="C32" s="545"/>
      <c r="D32" s="482"/>
      <c r="E32" s="199">
        <v>500000000</v>
      </c>
      <c r="F32" s="455" t="s">
        <v>0</v>
      </c>
      <c r="G32" s="455"/>
      <c r="H32" s="369" t="s">
        <v>501</v>
      </c>
      <c r="I32" s="369" t="s">
        <v>510</v>
      </c>
      <c r="J32" s="369" t="s">
        <v>502</v>
      </c>
      <c r="K32" s="387" t="s">
        <v>484</v>
      </c>
      <c r="L32" s="116" t="s">
        <v>484</v>
      </c>
      <c r="M32" s="369" t="s">
        <v>520</v>
      </c>
      <c r="N32" s="562"/>
      <c r="O32" s="369" t="s">
        <v>506</v>
      </c>
      <c r="P32" s="584" t="s">
        <v>552</v>
      </c>
      <c r="Q32" s="584" t="s">
        <v>553</v>
      </c>
      <c r="R32" s="369" t="s">
        <v>501</v>
      </c>
      <c r="S32" s="369" t="s">
        <v>502</v>
      </c>
      <c r="T32" s="369" t="s">
        <v>488</v>
      </c>
      <c r="U32" s="387" t="s">
        <v>484</v>
      </c>
      <c r="V32" s="116" t="s">
        <v>484</v>
      </c>
      <c r="W32" s="369" t="s">
        <v>520</v>
      </c>
      <c r="X32" s="562"/>
      <c r="Y32" s="369" t="s">
        <v>506</v>
      </c>
      <c r="Z32" s="585" t="s">
        <v>935</v>
      </c>
      <c r="AA32" s="584"/>
      <c r="AB32" s="369" t="s">
        <v>506</v>
      </c>
      <c r="AC32" s="585" t="s">
        <v>1145</v>
      </c>
      <c r="AD32" s="584"/>
      <c r="AE32" s="562"/>
      <c r="AH32" s="369" t="s">
        <v>476</v>
      </c>
      <c r="AI32" s="584" t="s">
        <v>1484</v>
      </c>
      <c r="AJ32" s="584"/>
    </row>
    <row r="33" spans="2:36" s="312" customFormat="1" ht="70.5" customHeight="1" x14ac:dyDescent="0.25">
      <c r="B33" s="615" t="s">
        <v>554</v>
      </c>
      <c r="C33" s="310"/>
      <c r="D33" s="564" t="s">
        <v>125</v>
      </c>
      <c r="E33" s="199">
        <v>1416000000</v>
      </c>
      <c r="F33" s="116" t="s">
        <v>0</v>
      </c>
      <c r="G33" s="116" t="s">
        <v>19</v>
      </c>
      <c r="H33" s="369" t="s">
        <v>501</v>
      </c>
      <c r="I33" s="369" t="s">
        <v>510</v>
      </c>
      <c r="J33" s="369" t="s">
        <v>502</v>
      </c>
      <c r="K33" s="387" t="s">
        <v>484</v>
      </c>
      <c r="L33" s="116" t="s">
        <v>484</v>
      </c>
      <c r="M33" s="369" t="s">
        <v>520</v>
      </c>
      <c r="N33" s="562"/>
      <c r="O33" s="369" t="s">
        <v>506</v>
      </c>
      <c r="P33" s="584" t="s">
        <v>555</v>
      </c>
      <c r="Q33" s="584" t="s">
        <v>556</v>
      </c>
      <c r="R33" s="369" t="s">
        <v>501</v>
      </c>
      <c r="S33" s="369" t="s">
        <v>488</v>
      </c>
      <c r="T33" s="369" t="s">
        <v>488</v>
      </c>
      <c r="U33" s="387" t="s">
        <v>484</v>
      </c>
      <c r="V33" s="116" t="s">
        <v>484</v>
      </c>
      <c r="W33" s="369" t="s">
        <v>520</v>
      </c>
      <c r="X33" s="562"/>
      <c r="Y33" s="369" t="s">
        <v>506</v>
      </c>
      <c r="Z33" s="586" t="s">
        <v>936</v>
      </c>
      <c r="AA33" s="584"/>
      <c r="AB33" s="369" t="s">
        <v>506</v>
      </c>
      <c r="AC33" s="586" t="s">
        <v>1220</v>
      </c>
      <c r="AD33" s="584"/>
      <c r="AE33" s="562"/>
      <c r="AH33" s="369" t="s">
        <v>476</v>
      </c>
      <c r="AI33" s="584" t="s">
        <v>1485</v>
      </c>
      <c r="AJ33" s="584"/>
    </row>
    <row r="34" spans="2:36" s="312" customFormat="1" ht="54.75" customHeight="1" x14ac:dyDescent="0.25">
      <c r="B34" s="615" t="s">
        <v>557</v>
      </c>
      <c r="C34" s="310"/>
      <c r="D34" s="564" t="s">
        <v>125</v>
      </c>
      <c r="E34" s="199">
        <v>174000000</v>
      </c>
      <c r="F34" s="116" t="s">
        <v>0</v>
      </c>
      <c r="G34" s="116" t="s">
        <v>19</v>
      </c>
      <c r="H34" s="369" t="s">
        <v>382</v>
      </c>
      <c r="I34" s="369" t="s">
        <v>382</v>
      </c>
      <c r="J34" s="369" t="s">
        <v>382</v>
      </c>
      <c r="K34" s="369" t="s">
        <v>503</v>
      </c>
      <c r="L34" s="369" t="s">
        <v>382</v>
      </c>
      <c r="M34" s="369" t="s">
        <v>382</v>
      </c>
      <c r="N34" s="562"/>
      <c r="O34" s="369"/>
      <c r="P34" s="584" t="s">
        <v>558</v>
      </c>
      <c r="Q34" s="369"/>
      <c r="R34" s="369" t="s">
        <v>382</v>
      </c>
      <c r="S34" s="369" t="s">
        <v>382</v>
      </c>
      <c r="T34" s="369" t="s">
        <v>382</v>
      </c>
      <c r="U34" s="369" t="s">
        <v>503</v>
      </c>
      <c r="V34" s="369" t="s">
        <v>382</v>
      </c>
      <c r="W34" s="369" t="s">
        <v>382</v>
      </c>
      <c r="X34" s="562"/>
      <c r="Y34" s="369"/>
      <c r="Z34" s="551" t="s">
        <v>923</v>
      </c>
      <c r="AA34" s="369"/>
      <c r="AB34" s="369" t="s">
        <v>506</v>
      </c>
      <c r="AC34" s="551" t="s">
        <v>1148</v>
      </c>
      <c r="AD34" s="551" t="s">
        <v>1147</v>
      </c>
      <c r="AE34" s="562"/>
      <c r="AH34" s="369" t="s">
        <v>506</v>
      </c>
      <c r="AI34" s="551" t="s">
        <v>1148</v>
      </c>
      <c r="AJ34" s="549" t="s">
        <v>1486</v>
      </c>
    </row>
    <row r="35" spans="2:36" s="312" customFormat="1" ht="62.25" customHeight="1" x14ac:dyDescent="0.25">
      <c r="B35" s="615" t="s">
        <v>559</v>
      </c>
      <c r="C35" s="310"/>
      <c r="D35" s="564" t="s">
        <v>125</v>
      </c>
      <c r="E35" s="199">
        <v>310000000</v>
      </c>
      <c r="F35" s="116" t="s">
        <v>0</v>
      </c>
      <c r="G35" s="116" t="s">
        <v>19</v>
      </c>
      <c r="H35" s="369" t="s">
        <v>510</v>
      </c>
      <c r="I35" s="369" t="s">
        <v>502</v>
      </c>
      <c r="J35" s="369" t="s">
        <v>488</v>
      </c>
      <c r="K35" s="387" t="s">
        <v>484</v>
      </c>
      <c r="L35" s="116" t="s">
        <v>484</v>
      </c>
      <c r="M35" s="369" t="s">
        <v>520</v>
      </c>
      <c r="N35" s="562"/>
      <c r="O35" s="369" t="s">
        <v>506</v>
      </c>
      <c r="P35" s="587" t="s">
        <v>560</v>
      </c>
      <c r="Q35" s="369"/>
      <c r="R35" s="369" t="s">
        <v>510</v>
      </c>
      <c r="S35" s="369" t="s">
        <v>502</v>
      </c>
      <c r="T35" s="369" t="s">
        <v>488</v>
      </c>
      <c r="U35" s="387" t="s">
        <v>484</v>
      </c>
      <c r="V35" s="116" t="s">
        <v>484</v>
      </c>
      <c r="W35" s="369" t="s">
        <v>520</v>
      </c>
      <c r="X35" s="562"/>
      <c r="Y35" s="369"/>
      <c r="Z35" s="551" t="s">
        <v>923</v>
      </c>
      <c r="AA35" s="369"/>
      <c r="AB35" s="369" t="s">
        <v>506</v>
      </c>
      <c r="AC35" s="551" t="s">
        <v>1149</v>
      </c>
      <c r="AD35" s="369"/>
      <c r="AE35" s="562"/>
      <c r="AH35" s="369" t="s">
        <v>476</v>
      </c>
      <c r="AI35" s="551" t="s">
        <v>1487</v>
      </c>
      <c r="AJ35" s="563" t="s">
        <v>1488</v>
      </c>
    </row>
    <row r="36" spans="2:36" s="312" customFormat="1" ht="35.25" customHeight="1" thickBot="1" x14ac:dyDescent="0.3">
      <c r="B36" s="84" t="s">
        <v>561</v>
      </c>
      <c r="C36" s="452"/>
      <c r="D36" s="72"/>
      <c r="E36" s="83"/>
      <c r="F36" s="72"/>
      <c r="G36" s="72"/>
      <c r="H36" s="452"/>
      <c r="I36" s="452"/>
      <c r="J36" s="452"/>
      <c r="K36" s="581"/>
      <c r="L36" s="452"/>
      <c r="M36" s="452"/>
      <c r="O36" s="452"/>
      <c r="P36" s="588"/>
      <c r="Q36" s="452"/>
      <c r="R36" s="452"/>
      <c r="S36" s="452"/>
      <c r="T36" s="452"/>
      <c r="U36" s="581"/>
      <c r="V36" s="452"/>
      <c r="W36" s="452"/>
      <c r="Y36" s="452"/>
      <c r="Z36" s="588"/>
      <c r="AA36" s="452"/>
      <c r="AB36" s="452"/>
      <c r="AC36" s="588"/>
      <c r="AD36" s="452"/>
      <c r="AE36" s="562"/>
      <c r="AH36" s="452"/>
      <c r="AI36" s="588"/>
      <c r="AJ36" s="452"/>
    </row>
    <row r="37" spans="2:36" s="312" customFormat="1" ht="32.25" customHeight="1" x14ac:dyDescent="0.25">
      <c r="B37" s="619" t="s">
        <v>562</v>
      </c>
      <c r="C37" s="73"/>
      <c r="D37" s="583" t="s">
        <v>125</v>
      </c>
      <c r="E37" s="240">
        <v>40118248881</v>
      </c>
      <c r="F37" s="589" t="s">
        <v>18</v>
      </c>
      <c r="G37" s="589" t="s">
        <v>19</v>
      </c>
      <c r="H37" s="590" t="s">
        <v>382</v>
      </c>
      <c r="I37" s="590" t="s">
        <v>382</v>
      </c>
      <c r="J37" s="590" t="s">
        <v>382</v>
      </c>
      <c r="K37" s="590" t="s">
        <v>475</v>
      </c>
      <c r="L37" s="591" t="s">
        <v>382</v>
      </c>
      <c r="M37" s="591">
        <v>43312</v>
      </c>
      <c r="N37" s="562" t="s">
        <v>563</v>
      </c>
      <c r="O37" s="591" t="s">
        <v>476</v>
      </c>
      <c r="P37" s="592" t="s">
        <v>564</v>
      </c>
      <c r="Q37" s="591"/>
      <c r="R37" s="590" t="s">
        <v>382</v>
      </c>
      <c r="S37" s="590" t="s">
        <v>382</v>
      </c>
      <c r="T37" s="590" t="s">
        <v>382</v>
      </c>
      <c r="U37" s="590" t="s">
        <v>475</v>
      </c>
      <c r="V37" s="591" t="s">
        <v>382</v>
      </c>
      <c r="W37" s="591">
        <v>43312</v>
      </c>
      <c r="X37" s="562" t="s">
        <v>563</v>
      </c>
      <c r="Y37" s="591" t="s">
        <v>476</v>
      </c>
      <c r="Z37" s="592" t="s">
        <v>937</v>
      </c>
      <c r="AA37" s="591"/>
      <c r="AB37" s="591" t="s">
        <v>476</v>
      </c>
      <c r="AC37" s="592" t="s">
        <v>937</v>
      </c>
      <c r="AD37" s="591"/>
      <c r="AE37" s="562"/>
      <c r="AH37" s="593" t="s">
        <v>476</v>
      </c>
      <c r="AI37" s="594" t="s">
        <v>1489</v>
      </c>
      <c r="AJ37" s="593"/>
    </row>
    <row r="38" spans="2:36" s="312" customFormat="1" ht="23.25" customHeight="1" x14ac:dyDescent="0.25">
      <c r="B38" s="466" t="s">
        <v>565</v>
      </c>
      <c r="C38" s="73"/>
      <c r="D38" s="481"/>
      <c r="E38" s="241"/>
      <c r="F38" s="595"/>
      <c r="G38" s="595"/>
      <c r="H38" s="596"/>
      <c r="I38" s="596"/>
      <c r="J38" s="596"/>
      <c r="K38" s="556"/>
      <c r="L38" s="597"/>
      <c r="M38" s="597"/>
      <c r="N38" s="562"/>
      <c r="O38" s="597"/>
      <c r="P38" s="598"/>
      <c r="Q38" s="597"/>
      <c r="R38" s="596"/>
      <c r="S38" s="596"/>
      <c r="T38" s="596"/>
      <c r="U38" s="556"/>
      <c r="V38" s="597"/>
      <c r="W38" s="597"/>
      <c r="X38" s="562"/>
      <c r="Y38" s="597"/>
      <c r="Z38" s="598"/>
      <c r="AA38" s="597"/>
      <c r="AB38" s="597"/>
      <c r="AC38" s="598"/>
      <c r="AD38" s="597"/>
      <c r="AE38" s="562"/>
      <c r="AH38" s="599"/>
      <c r="AI38" s="600"/>
      <c r="AJ38" s="599"/>
    </row>
    <row r="39" spans="2:36" s="312" customFormat="1" ht="32.25" customHeight="1" x14ac:dyDescent="0.25">
      <c r="B39" s="466" t="s">
        <v>566</v>
      </c>
      <c r="C39" s="73"/>
      <c r="D39" s="482"/>
      <c r="E39" s="85">
        <v>658806336</v>
      </c>
      <c r="F39" s="601"/>
      <c r="G39" s="601"/>
      <c r="H39" s="556"/>
      <c r="I39" s="556"/>
      <c r="J39" s="556"/>
      <c r="K39" s="387" t="s">
        <v>520</v>
      </c>
      <c r="L39" s="602"/>
      <c r="M39" s="602"/>
      <c r="N39" s="562"/>
      <c r="O39" s="602"/>
      <c r="P39" s="603"/>
      <c r="Q39" s="602"/>
      <c r="R39" s="556"/>
      <c r="S39" s="556"/>
      <c r="T39" s="556"/>
      <c r="U39" s="387" t="s">
        <v>520</v>
      </c>
      <c r="V39" s="602"/>
      <c r="W39" s="602"/>
      <c r="X39" s="562"/>
      <c r="Y39" s="602"/>
      <c r="Z39" s="603"/>
      <c r="AA39" s="602"/>
      <c r="AB39" s="602"/>
      <c r="AC39" s="603"/>
      <c r="AD39" s="602"/>
      <c r="AE39" s="562"/>
      <c r="AH39" s="570"/>
      <c r="AI39" s="604"/>
      <c r="AJ39" s="570"/>
    </row>
    <row r="40" spans="2:36" s="312" customFormat="1" ht="49.5" customHeight="1" x14ac:dyDescent="0.25">
      <c r="B40" s="466" t="s">
        <v>567</v>
      </c>
      <c r="C40" s="74"/>
      <c r="D40" s="564" t="s">
        <v>487</v>
      </c>
      <c r="E40" s="199">
        <v>906000000</v>
      </c>
      <c r="F40" s="376" t="s">
        <v>0</v>
      </c>
      <c r="G40" s="376" t="s">
        <v>19</v>
      </c>
      <c r="H40" s="376" t="s">
        <v>568</v>
      </c>
      <c r="I40" s="457"/>
      <c r="J40" s="457"/>
      <c r="K40" s="387" t="s">
        <v>518</v>
      </c>
      <c r="L40" s="116"/>
      <c r="M40" s="605"/>
      <c r="N40" s="562"/>
      <c r="O40" s="605"/>
      <c r="P40" s="606" t="s">
        <v>569</v>
      </c>
      <c r="Q40" s="605"/>
      <c r="R40" s="376" t="s">
        <v>568</v>
      </c>
      <c r="S40" s="457"/>
      <c r="T40" s="457"/>
      <c r="U40" s="387" t="s">
        <v>518</v>
      </c>
      <c r="V40" s="116"/>
      <c r="W40" s="605"/>
      <c r="X40" s="562"/>
      <c r="Y40" s="605" t="s">
        <v>204</v>
      </c>
      <c r="Z40" s="606" t="s">
        <v>938</v>
      </c>
      <c r="AA40" s="605"/>
      <c r="AB40" s="605" t="s">
        <v>204</v>
      </c>
      <c r="AC40" s="606" t="s">
        <v>1150</v>
      </c>
      <c r="AD40" s="606" t="s">
        <v>1151</v>
      </c>
      <c r="AE40" s="562"/>
      <c r="AH40" s="605" t="s">
        <v>204</v>
      </c>
      <c r="AI40" s="606" t="s">
        <v>1490</v>
      </c>
      <c r="AJ40" s="606" t="s">
        <v>1491</v>
      </c>
    </row>
    <row r="41" spans="2:36" s="312" customFormat="1" ht="67.5" customHeight="1" x14ac:dyDescent="0.25">
      <c r="B41" s="466" t="s">
        <v>570</v>
      </c>
      <c r="C41" s="74"/>
      <c r="D41" s="564" t="s">
        <v>125</v>
      </c>
      <c r="E41" s="75">
        <v>801000000</v>
      </c>
      <c r="F41" s="376" t="s">
        <v>0</v>
      </c>
      <c r="G41" s="376" t="s">
        <v>19</v>
      </c>
      <c r="H41" s="86" t="s">
        <v>571</v>
      </c>
      <c r="I41" s="457"/>
      <c r="J41" s="457"/>
      <c r="K41" s="387" t="s">
        <v>480</v>
      </c>
      <c r="L41" s="116"/>
      <c r="M41" s="310"/>
      <c r="N41" s="562"/>
      <c r="O41" s="310"/>
      <c r="P41" s="63" t="s">
        <v>572</v>
      </c>
      <c r="Q41" s="310"/>
      <c r="R41" s="86" t="s">
        <v>571</v>
      </c>
      <c r="S41" s="457"/>
      <c r="T41" s="457"/>
      <c r="U41" s="387" t="s">
        <v>480</v>
      </c>
      <c r="V41" s="116"/>
      <c r="W41" s="310"/>
      <c r="X41" s="562"/>
      <c r="Y41" s="116" t="s">
        <v>204</v>
      </c>
      <c r="Z41" s="63"/>
      <c r="AA41" s="310"/>
      <c r="AB41" s="116" t="s">
        <v>506</v>
      </c>
      <c r="AC41" s="63" t="s">
        <v>1152</v>
      </c>
      <c r="AD41" s="606" t="s">
        <v>1151</v>
      </c>
      <c r="AE41" s="562"/>
      <c r="AH41" s="116" t="s">
        <v>506</v>
      </c>
      <c r="AI41" s="63" t="s">
        <v>1492</v>
      </c>
      <c r="AJ41" s="606" t="s">
        <v>1493</v>
      </c>
    </row>
    <row r="42" spans="2:36" s="312" customFormat="1" ht="45" customHeight="1" thickBot="1" x14ac:dyDescent="0.3">
      <c r="B42" s="620" t="s">
        <v>573</v>
      </c>
      <c r="C42" s="621"/>
      <c r="D42" s="72" t="s">
        <v>487</v>
      </c>
      <c r="E42" s="83">
        <v>321000000</v>
      </c>
      <c r="F42" s="607" t="s">
        <v>0</v>
      </c>
      <c r="G42" s="607" t="s">
        <v>19</v>
      </c>
      <c r="H42" s="581"/>
      <c r="I42" s="581"/>
      <c r="J42" s="581"/>
      <c r="K42" s="608" t="s">
        <v>503</v>
      </c>
      <c r="L42" s="72"/>
      <c r="M42" s="452"/>
      <c r="N42" s="609"/>
      <c r="O42" s="452"/>
      <c r="P42" s="588"/>
      <c r="Q42" s="452"/>
      <c r="R42" s="581"/>
      <c r="S42" s="581"/>
      <c r="T42" s="581"/>
      <c r="U42" s="608" t="s">
        <v>503</v>
      </c>
      <c r="V42" s="72"/>
      <c r="W42" s="452"/>
      <c r="X42" s="609"/>
      <c r="Y42" s="72" t="s">
        <v>204</v>
      </c>
      <c r="Z42" s="588"/>
      <c r="AA42" s="452"/>
      <c r="AB42" s="72" t="s">
        <v>204</v>
      </c>
      <c r="AC42" s="588" t="s">
        <v>1153</v>
      </c>
      <c r="AD42" s="452"/>
      <c r="AE42" s="562"/>
      <c r="AH42" s="72" t="s">
        <v>204</v>
      </c>
      <c r="AI42" s="588" t="s">
        <v>1153</v>
      </c>
      <c r="AJ42" s="606" t="s">
        <v>1494</v>
      </c>
    </row>
    <row r="43" spans="2:36" s="312" customFormat="1" ht="15.75" thickBot="1" x14ac:dyDescent="0.3">
      <c r="O43" s="136">
        <f>P46/O46</f>
        <v>0.21052631578947367</v>
      </c>
      <c r="P43" s="459"/>
      <c r="Y43" s="49">
        <f>5/19</f>
        <v>0.26315789473684209</v>
      </c>
      <c r="AB43" s="49">
        <f>AC46/AB46</f>
        <v>0.36363636363636365</v>
      </c>
      <c r="AH43" s="49">
        <f>AI45/AH45</f>
        <v>0.9</v>
      </c>
    </row>
    <row r="44" spans="2:36" s="312" customFormat="1" ht="30.75" thickBot="1" x14ac:dyDescent="0.3">
      <c r="E44" s="399"/>
      <c r="K44" s="399"/>
      <c r="P44" s="459"/>
      <c r="AH44" s="328" t="s">
        <v>116</v>
      </c>
      <c r="AI44" s="328" t="s">
        <v>109</v>
      </c>
      <c r="AJ44" s="328" t="s">
        <v>110</v>
      </c>
    </row>
    <row r="45" spans="2:36" s="312" customFormat="1" ht="30" customHeight="1" x14ac:dyDescent="0.25">
      <c r="E45" s="461"/>
      <c r="K45" s="399"/>
      <c r="O45" s="328" t="s">
        <v>116</v>
      </c>
      <c r="P45" s="328" t="s">
        <v>109</v>
      </c>
      <c r="Q45" s="328" t="s">
        <v>110</v>
      </c>
      <c r="Y45" s="328" t="s">
        <v>116</v>
      </c>
      <c r="Z45" s="328" t="s">
        <v>109</v>
      </c>
      <c r="AA45" s="328" t="s">
        <v>110</v>
      </c>
      <c r="AB45" s="328" t="s">
        <v>116</v>
      </c>
      <c r="AC45" s="328" t="s">
        <v>109</v>
      </c>
      <c r="AD45" s="328" t="s">
        <v>110</v>
      </c>
      <c r="AH45" s="116">
        <v>20</v>
      </c>
      <c r="AI45" s="116">
        <v>18</v>
      </c>
      <c r="AJ45" s="116">
        <v>7</v>
      </c>
    </row>
    <row r="46" spans="2:36" s="312" customFormat="1" x14ac:dyDescent="0.25">
      <c r="B46" s="87"/>
      <c r="K46" s="399"/>
      <c r="O46" s="116">
        <v>19</v>
      </c>
      <c r="P46" s="116">
        <v>4</v>
      </c>
      <c r="Q46" s="116">
        <v>15</v>
      </c>
      <c r="Y46" s="116">
        <v>19</v>
      </c>
      <c r="Z46" s="116">
        <v>5</v>
      </c>
      <c r="AA46" s="116">
        <v>14</v>
      </c>
      <c r="AB46" s="116">
        <v>22</v>
      </c>
      <c r="AC46" s="116">
        <v>8</v>
      </c>
      <c r="AD46" s="116">
        <v>14</v>
      </c>
    </row>
    <row r="47" spans="2:36" s="312" customFormat="1" x14ac:dyDescent="0.25">
      <c r="K47" s="399"/>
    </row>
  </sheetData>
  <autoFilter ref="B6:AJ6"/>
  <dataConsolidate/>
  <mergeCells count="67">
    <mergeCell ref="AH4:AJ5"/>
    <mergeCell ref="AJ9:AJ13"/>
    <mergeCell ref="AH37:AH39"/>
    <mergeCell ref="AI37:AI39"/>
    <mergeCell ref="AJ37:AJ39"/>
    <mergeCell ref="AE9:AE14"/>
    <mergeCell ref="AE17:AE25"/>
    <mergeCell ref="AE27:AE29"/>
    <mergeCell ref="AE31:AE42"/>
    <mergeCell ref="AB4:AD5"/>
    <mergeCell ref="AC24:AC25"/>
    <mergeCell ref="AB37:AB39"/>
    <mergeCell ref="AC37:AC39"/>
    <mergeCell ref="AD37:AD39"/>
    <mergeCell ref="AC10:AC11"/>
    <mergeCell ref="AD10:AD11"/>
    <mergeCell ref="AB10:AB11"/>
    <mergeCell ref="AB24:AB25"/>
    <mergeCell ref="B2:Q2"/>
    <mergeCell ref="B4:B6"/>
    <mergeCell ref="C4:C6"/>
    <mergeCell ref="D4:D6"/>
    <mergeCell ref="E4:E6"/>
    <mergeCell ref="F4:F5"/>
    <mergeCell ref="G4:G5"/>
    <mergeCell ref="H4:M5"/>
    <mergeCell ref="O4:Q5"/>
    <mergeCell ref="Y4:AA5"/>
    <mergeCell ref="N8:N14"/>
    <mergeCell ref="X8:X14"/>
    <mergeCell ref="P9:P13"/>
    <mergeCell ref="Q9:Q13"/>
    <mergeCell ref="AA9:AA13"/>
    <mergeCell ref="B31:B32"/>
    <mergeCell ref="D31:D32"/>
    <mergeCell ref="N31:N35"/>
    <mergeCell ref="X31:X35"/>
    <mergeCell ref="R4:W5"/>
    <mergeCell ref="N16:N25"/>
    <mergeCell ref="X16:X25"/>
    <mergeCell ref="Z24:Z25"/>
    <mergeCell ref="N27:N29"/>
    <mergeCell ref="X27:X29"/>
    <mergeCell ref="O37:O39"/>
    <mergeCell ref="D37:D39"/>
    <mergeCell ref="E37:E38"/>
    <mergeCell ref="F37:F39"/>
    <mergeCell ref="G37:G39"/>
    <mergeCell ref="H37:H39"/>
    <mergeCell ref="I37:I39"/>
    <mergeCell ref="J37:J39"/>
    <mergeCell ref="K37:K38"/>
    <mergeCell ref="L37:L39"/>
    <mergeCell ref="M37:M39"/>
    <mergeCell ref="N37:N41"/>
    <mergeCell ref="AA37:AA39"/>
    <mergeCell ref="P37:P39"/>
    <mergeCell ref="Q37:Q39"/>
    <mergeCell ref="R37:R39"/>
    <mergeCell ref="S37:S39"/>
    <mergeCell ref="T37:T39"/>
    <mergeCell ref="U37:U38"/>
    <mergeCell ref="V37:V39"/>
    <mergeCell ref="W37:W39"/>
    <mergeCell ref="X37:X41"/>
    <mergeCell ref="Y37:Y39"/>
    <mergeCell ref="Z37:Z39"/>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[10]Hoja2!#REF!</xm:f>
          </x14:formula1>
          <xm:sqref>B40 B33:B37 F40:G42 F7:G37 B7:B31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4"/>
  </sheetPr>
  <dimension ref="B2:AM153"/>
  <sheetViews>
    <sheetView zoomScale="60" zoomScaleNormal="60" zoomScaleSheetLayoutView="70" workbookViewId="0">
      <selection sqref="A1:XFD1048576"/>
    </sheetView>
  </sheetViews>
  <sheetFormatPr baseColWidth="10" defaultColWidth="11.5703125" defaultRowHeight="15" x14ac:dyDescent="0.25"/>
  <cols>
    <col min="1" max="1" width="2.7109375" style="312" customWidth="1"/>
    <col min="2" max="2" width="42.5703125" style="459" customWidth="1"/>
    <col min="3" max="3" width="51.28515625" style="459" customWidth="1"/>
    <col min="4" max="4" width="24.7109375" style="312" hidden="1" customWidth="1"/>
    <col min="5" max="5" width="33.28515625" style="312" customWidth="1"/>
    <col min="6" max="6" width="32.7109375" style="344" hidden="1" customWidth="1"/>
    <col min="7" max="7" width="36.42578125" style="344" hidden="1" customWidth="1"/>
    <col min="8" max="8" width="62.85546875" style="459" hidden="1" customWidth="1"/>
    <col min="9" max="9" width="25.28515625" style="344" hidden="1" customWidth="1"/>
    <col min="10" max="10" width="22.7109375" style="344" hidden="1" customWidth="1"/>
    <col min="11" max="11" width="19.7109375" style="344" hidden="1" customWidth="1"/>
    <col min="12" max="12" width="17.42578125" style="344" hidden="1" customWidth="1"/>
    <col min="13" max="13" width="16.7109375" style="344" hidden="1" customWidth="1"/>
    <col min="14" max="14" width="20.85546875" style="344" hidden="1" customWidth="1"/>
    <col min="15" max="15" width="27.140625" style="485" hidden="1" customWidth="1"/>
    <col min="16" max="16" width="33.5703125" style="344" hidden="1" customWidth="1"/>
    <col min="17" max="17" width="38.5703125" style="312" hidden="1" customWidth="1"/>
    <col min="18" max="18" width="16" style="312" hidden="1" customWidth="1"/>
    <col min="19" max="19" width="49" style="312" hidden="1" customWidth="1"/>
    <col min="20" max="20" width="16.28515625" style="312" customWidth="1"/>
    <col min="21" max="22" width="11.5703125" style="312" customWidth="1"/>
    <col min="23" max="23" width="24.7109375" style="312" customWidth="1"/>
    <col min="24" max="24" width="31.5703125" style="312" customWidth="1"/>
    <col min="25" max="25" width="34.42578125" style="312" customWidth="1"/>
    <col min="26" max="26" width="11.5703125" style="312" customWidth="1"/>
    <col min="27" max="27" width="18.42578125" style="312" customWidth="1"/>
    <col min="28" max="28" width="35.85546875" style="312" customWidth="1"/>
    <col min="29" max="29" width="53.7109375" style="312" customWidth="1"/>
    <col min="30" max="30" width="17.7109375" style="312" customWidth="1"/>
    <col min="31" max="31" width="32.5703125" style="312" customWidth="1"/>
    <col min="32" max="32" width="38" style="312" customWidth="1"/>
    <col min="33" max="33" width="57.7109375" style="312" customWidth="1"/>
    <col min="34" max="34" width="28.42578125" style="312" customWidth="1"/>
    <col min="35" max="35" width="39.42578125" style="312" customWidth="1"/>
    <col min="36" max="36" width="39.85546875" style="312" customWidth="1"/>
    <col min="37" max="37" width="16.28515625" style="312" customWidth="1"/>
    <col min="38" max="38" width="26.85546875" style="312" customWidth="1"/>
    <col min="39" max="39" width="42.7109375" style="312" customWidth="1"/>
    <col min="40" max="263" width="11.5703125" style="312"/>
    <col min="264" max="264" width="1.7109375" style="312" customWidth="1"/>
    <col min="265" max="266" width="28.7109375" style="312" customWidth="1"/>
    <col min="267" max="267" width="22.85546875" style="312" bestFit="1" customWidth="1"/>
    <col min="268" max="269" width="40.140625" style="312" customWidth="1"/>
    <col min="270" max="270" width="27.28515625" style="312" customWidth="1"/>
    <col min="271" max="271" width="20.7109375" style="312" customWidth="1"/>
    <col min="272" max="272" width="22.42578125" style="312" customWidth="1"/>
    <col min="273" max="273" width="21.28515625" style="312" customWidth="1"/>
    <col min="274" max="274" width="16" style="312" bestFit="1" customWidth="1"/>
    <col min="275" max="275" width="49" style="312" customWidth="1"/>
    <col min="276" max="519" width="11.5703125" style="312"/>
    <col min="520" max="520" width="1.7109375" style="312" customWidth="1"/>
    <col min="521" max="522" width="28.7109375" style="312" customWidth="1"/>
    <col min="523" max="523" width="22.85546875" style="312" bestFit="1" customWidth="1"/>
    <col min="524" max="525" width="40.140625" style="312" customWidth="1"/>
    <col min="526" max="526" width="27.28515625" style="312" customWidth="1"/>
    <col min="527" max="527" width="20.7109375" style="312" customWidth="1"/>
    <col min="528" max="528" width="22.42578125" style="312" customWidth="1"/>
    <col min="529" max="529" width="21.28515625" style="312" customWidth="1"/>
    <col min="530" max="530" width="16" style="312" bestFit="1" customWidth="1"/>
    <col min="531" max="531" width="49" style="312" customWidth="1"/>
    <col min="532" max="775" width="11.5703125" style="312"/>
    <col min="776" max="776" width="1.7109375" style="312" customWidth="1"/>
    <col min="777" max="778" width="28.7109375" style="312" customWidth="1"/>
    <col min="779" max="779" width="22.85546875" style="312" bestFit="1" customWidth="1"/>
    <col min="780" max="781" width="40.140625" style="312" customWidth="1"/>
    <col min="782" max="782" width="27.28515625" style="312" customWidth="1"/>
    <col min="783" max="783" width="20.7109375" style="312" customWidth="1"/>
    <col min="784" max="784" width="22.42578125" style="312" customWidth="1"/>
    <col min="785" max="785" width="21.28515625" style="312" customWidth="1"/>
    <col min="786" max="786" width="16" style="312" bestFit="1" customWidth="1"/>
    <col min="787" max="787" width="49" style="312" customWidth="1"/>
    <col min="788" max="1031" width="11.5703125" style="312"/>
    <col min="1032" max="1032" width="1.7109375" style="312" customWidth="1"/>
    <col min="1033" max="1034" width="28.7109375" style="312" customWidth="1"/>
    <col min="1035" max="1035" width="22.85546875" style="312" bestFit="1" customWidth="1"/>
    <col min="1036" max="1037" width="40.140625" style="312" customWidth="1"/>
    <col min="1038" max="1038" width="27.28515625" style="312" customWidth="1"/>
    <col min="1039" max="1039" width="20.7109375" style="312" customWidth="1"/>
    <col min="1040" max="1040" width="22.42578125" style="312" customWidth="1"/>
    <col min="1041" max="1041" width="21.28515625" style="312" customWidth="1"/>
    <col min="1042" max="1042" width="16" style="312" bestFit="1" customWidth="1"/>
    <col min="1043" max="1043" width="49" style="312" customWidth="1"/>
    <col min="1044" max="1287" width="11.5703125" style="312"/>
    <col min="1288" max="1288" width="1.7109375" style="312" customWidth="1"/>
    <col min="1289" max="1290" width="28.7109375" style="312" customWidth="1"/>
    <col min="1291" max="1291" width="22.85546875" style="312" bestFit="1" customWidth="1"/>
    <col min="1292" max="1293" width="40.140625" style="312" customWidth="1"/>
    <col min="1294" max="1294" width="27.28515625" style="312" customWidth="1"/>
    <col min="1295" max="1295" width="20.7109375" style="312" customWidth="1"/>
    <col min="1296" max="1296" width="22.42578125" style="312" customWidth="1"/>
    <col min="1297" max="1297" width="21.28515625" style="312" customWidth="1"/>
    <col min="1298" max="1298" width="16" style="312" bestFit="1" customWidth="1"/>
    <col min="1299" max="1299" width="49" style="312" customWidth="1"/>
    <col min="1300" max="1543" width="11.5703125" style="312"/>
    <col min="1544" max="1544" width="1.7109375" style="312" customWidth="1"/>
    <col min="1545" max="1546" width="28.7109375" style="312" customWidth="1"/>
    <col min="1547" max="1547" width="22.85546875" style="312" bestFit="1" customWidth="1"/>
    <col min="1548" max="1549" width="40.140625" style="312" customWidth="1"/>
    <col min="1550" max="1550" width="27.28515625" style="312" customWidth="1"/>
    <col min="1551" max="1551" width="20.7109375" style="312" customWidth="1"/>
    <col min="1552" max="1552" width="22.42578125" style="312" customWidth="1"/>
    <col min="1553" max="1553" width="21.28515625" style="312" customWidth="1"/>
    <col min="1554" max="1554" width="16" style="312" bestFit="1" customWidth="1"/>
    <col min="1555" max="1555" width="49" style="312" customWidth="1"/>
    <col min="1556" max="1799" width="11.5703125" style="312"/>
    <col min="1800" max="1800" width="1.7109375" style="312" customWidth="1"/>
    <col min="1801" max="1802" width="28.7109375" style="312" customWidth="1"/>
    <col min="1803" max="1803" width="22.85546875" style="312" bestFit="1" customWidth="1"/>
    <col min="1804" max="1805" width="40.140625" style="312" customWidth="1"/>
    <col min="1806" max="1806" width="27.28515625" style="312" customWidth="1"/>
    <col min="1807" max="1807" width="20.7109375" style="312" customWidth="1"/>
    <col min="1808" max="1808" width="22.42578125" style="312" customWidth="1"/>
    <col min="1809" max="1809" width="21.28515625" style="312" customWidth="1"/>
    <col min="1810" max="1810" width="16" style="312" bestFit="1" customWidth="1"/>
    <col min="1811" max="1811" width="49" style="312" customWidth="1"/>
    <col min="1812" max="2055" width="11.5703125" style="312"/>
    <col min="2056" max="2056" width="1.7109375" style="312" customWidth="1"/>
    <col min="2057" max="2058" width="28.7109375" style="312" customWidth="1"/>
    <col min="2059" max="2059" width="22.85546875" style="312" bestFit="1" customWidth="1"/>
    <col min="2060" max="2061" width="40.140625" style="312" customWidth="1"/>
    <col min="2062" max="2062" width="27.28515625" style="312" customWidth="1"/>
    <col min="2063" max="2063" width="20.7109375" style="312" customWidth="1"/>
    <col min="2064" max="2064" width="22.42578125" style="312" customWidth="1"/>
    <col min="2065" max="2065" width="21.28515625" style="312" customWidth="1"/>
    <col min="2066" max="2066" width="16" style="312" bestFit="1" customWidth="1"/>
    <col min="2067" max="2067" width="49" style="312" customWidth="1"/>
    <col min="2068" max="2311" width="11.5703125" style="312"/>
    <col min="2312" max="2312" width="1.7109375" style="312" customWidth="1"/>
    <col min="2313" max="2314" width="28.7109375" style="312" customWidth="1"/>
    <col min="2315" max="2315" width="22.85546875" style="312" bestFit="1" customWidth="1"/>
    <col min="2316" max="2317" width="40.140625" style="312" customWidth="1"/>
    <col min="2318" max="2318" width="27.28515625" style="312" customWidth="1"/>
    <col min="2319" max="2319" width="20.7109375" style="312" customWidth="1"/>
    <col min="2320" max="2320" width="22.42578125" style="312" customWidth="1"/>
    <col min="2321" max="2321" width="21.28515625" style="312" customWidth="1"/>
    <col min="2322" max="2322" width="16" style="312" bestFit="1" customWidth="1"/>
    <col min="2323" max="2323" width="49" style="312" customWidth="1"/>
    <col min="2324" max="2567" width="11.5703125" style="312"/>
    <col min="2568" max="2568" width="1.7109375" style="312" customWidth="1"/>
    <col min="2569" max="2570" width="28.7109375" style="312" customWidth="1"/>
    <col min="2571" max="2571" width="22.85546875" style="312" bestFit="1" customWidth="1"/>
    <col min="2572" max="2573" width="40.140625" style="312" customWidth="1"/>
    <col min="2574" max="2574" width="27.28515625" style="312" customWidth="1"/>
    <col min="2575" max="2575" width="20.7109375" style="312" customWidth="1"/>
    <col min="2576" max="2576" width="22.42578125" style="312" customWidth="1"/>
    <col min="2577" max="2577" width="21.28515625" style="312" customWidth="1"/>
    <col min="2578" max="2578" width="16" style="312" bestFit="1" customWidth="1"/>
    <col min="2579" max="2579" width="49" style="312" customWidth="1"/>
    <col min="2580" max="2823" width="11.5703125" style="312"/>
    <col min="2824" max="2824" width="1.7109375" style="312" customWidth="1"/>
    <col min="2825" max="2826" width="28.7109375" style="312" customWidth="1"/>
    <col min="2827" max="2827" width="22.85546875" style="312" bestFit="1" customWidth="1"/>
    <col min="2828" max="2829" width="40.140625" style="312" customWidth="1"/>
    <col min="2830" max="2830" width="27.28515625" style="312" customWidth="1"/>
    <col min="2831" max="2831" width="20.7109375" style="312" customWidth="1"/>
    <col min="2832" max="2832" width="22.42578125" style="312" customWidth="1"/>
    <col min="2833" max="2833" width="21.28515625" style="312" customWidth="1"/>
    <col min="2834" max="2834" width="16" style="312" bestFit="1" customWidth="1"/>
    <col min="2835" max="2835" width="49" style="312" customWidth="1"/>
    <col min="2836" max="3079" width="11.5703125" style="312"/>
    <col min="3080" max="3080" width="1.7109375" style="312" customWidth="1"/>
    <col min="3081" max="3082" width="28.7109375" style="312" customWidth="1"/>
    <col min="3083" max="3083" width="22.85546875" style="312" bestFit="1" customWidth="1"/>
    <col min="3084" max="3085" width="40.140625" style="312" customWidth="1"/>
    <col min="3086" max="3086" width="27.28515625" style="312" customWidth="1"/>
    <col min="3087" max="3087" width="20.7109375" style="312" customWidth="1"/>
    <col min="3088" max="3088" width="22.42578125" style="312" customWidth="1"/>
    <col min="3089" max="3089" width="21.28515625" style="312" customWidth="1"/>
    <col min="3090" max="3090" width="16" style="312" bestFit="1" customWidth="1"/>
    <col min="3091" max="3091" width="49" style="312" customWidth="1"/>
    <col min="3092" max="3335" width="11.5703125" style="312"/>
    <col min="3336" max="3336" width="1.7109375" style="312" customWidth="1"/>
    <col min="3337" max="3338" width="28.7109375" style="312" customWidth="1"/>
    <col min="3339" max="3339" width="22.85546875" style="312" bestFit="1" customWidth="1"/>
    <col min="3340" max="3341" width="40.140625" style="312" customWidth="1"/>
    <col min="3342" max="3342" width="27.28515625" style="312" customWidth="1"/>
    <col min="3343" max="3343" width="20.7109375" style="312" customWidth="1"/>
    <col min="3344" max="3344" width="22.42578125" style="312" customWidth="1"/>
    <col min="3345" max="3345" width="21.28515625" style="312" customWidth="1"/>
    <col min="3346" max="3346" width="16" style="312" bestFit="1" customWidth="1"/>
    <col min="3347" max="3347" width="49" style="312" customWidth="1"/>
    <col min="3348" max="3591" width="11.5703125" style="312"/>
    <col min="3592" max="3592" width="1.7109375" style="312" customWidth="1"/>
    <col min="3593" max="3594" width="28.7109375" style="312" customWidth="1"/>
    <col min="3595" max="3595" width="22.85546875" style="312" bestFit="1" customWidth="1"/>
    <col min="3596" max="3597" width="40.140625" style="312" customWidth="1"/>
    <col min="3598" max="3598" width="27.28515625" style="312" customWidth="1"/>
    <col min="3599" max="3599" width="20.7109375" style="312" customWidth="1"/>
    <col min="3600" max="3600" width="22.42578125" style="312" customWidth="1"/>
    <col min="3601" max="3601" width="21.28515625" style="312" customWidth="1"/>
    <col min="3602" max="3602" width="16" style="312" bestFit="1" customWidth="1"/>
    <col min="3603" max="3603" width="49" style="312" customWidth="1"/>
    <col min="3604" max="3847" width="11.5703125" style="312"/>
    <col min="3848" max="3848" width="1.7109375" style="312" customWidth="1"/>
    <col min="3849" max="3850" width="28.7109375" style="312" customWidth="1"/>
    <col min="3851" max="3851" width="22.85546875" style="312" bestFit="1" customWidth="1"/>
    <col min="3852" max="3853" width="40.140625" style="312" customWidth="1"/>
    <col min="3854" max="3854" width="27.28515625" style="312" customWidth="1"/>
    <col min="3855" max="3855" width="20.7109375" style="312" customWidth="1"/>
    <col min="3856" max="3856" width="22.42578125" style="312" customWidth="1"/>
    <col min="3857" max="3857" width="21.28515625" style="312" customWidth="1"/>
    <col min="3858" max="3858" width="16" style="312" bestFit="1" customWidth="1"/>
    <col min="3859" max="3859" width="49" style="312" customWidth="1"/>
    <col min="3860" max="4103" width="11.5703125" style="312"/>
    <col min="4104" max="4104" width="1.7109375" style="312" customWidth="1"/>
    <col min="4105" max="4106" width="28.7109375" style="312" customWidth="1"/>
    <col min="4107" max="4107" width="22.85546875" style="312" bestFit="1" customWidth="1"/>
    <col min="4108" max="4109" width="40.140625" style="312" customWidth="1"/>
    <col min="4110" max="4110" width="27.28515625" style="312" customWidth="1"/>
    <col min="4111" max="4111" width="20.7109375" style="312" customWidth="1"/>
    <col min="4112" max="4112" width="22.42578125" style="312" customWidth="1"/>
    <col min="4113" max="4113" width="21.28515625" style="312" customWidth="1"/>
    <col min="4114" max="4114" width="16" style="312" bestFit="1" customWidth="1"/>
    <col min="4115" max="4115" width="49" style="312" customWidth="1"/>
    <col min="4116" max="4359" width="11.5703125" style="312"/>
    <col min="4360" max="4360" width="1.7109375" style="312" customWidth="1"/>
    <col min="4361" max="4362" width="28.7109375" style="312" customWidth="1"/>
    <col min="4363" max="4363" width="22.85546875" style="312" bestFit="1" customWidth="1"/>
    <col min="4364" max="4365" width="40.140625" style="312" customWidth="1"/>
    <col min="4366" max="4366" width="27.28515625" style="312" customWidth="1"/>
    <col min="4367" max="4367" width="20.7109375" style="312" customWidth="1"/>
    <col min="4368" max="4368" width="22.42578125" style="312" customWidth="1"/>
    <col min="4369" max="4369" width="21.28515625" style="312" customWidth="1"/>
    <col min="4370" max="4370" width="16" style="312" bestFit="1" customWidth="1"/>
    <col min="4371" max="4371" width="49" style="312" customWidth="1"/>
    <col min="4372" max="4615" width="11.5703125" style="312"/>
    <col min="4616" max="4616" width="1.7109375" style="312" customWidth="1"/>
    <col min="4617" max="4618" width="28.7109375" style="312" customWidth="1"/>
    <col min="4619" max="4619" width="22.85546875" style="312" bestFit="1" customWidth="1"/>
    <col min="4620" max="4621" width="40.140625" style="312" customWidth="1"/>
    <col min="4622" max="4622" width="27.28515625" style="312" customWidth="1"/>
    <col min="4623" max="4623" width="20.7109375" style="312" customWidth="1"/>
    <col min="4624" max="4624" width="22.42578125" style="312" customWidth="1"/>
    <col min="4625" max="4625" width="21.28515625" style="312" customWidth="1"/>
    <col min="4626" max="4626" width="16" style="312" bestFit="1" customWidth="1"/>
    <col min="4627" max="4627" width="49" style="312" customWidth="1"/>
    <col min="4628" max="4871" width="11.5703125" style="312"/>
    <col min="4872" max="4872" width="1.7109375" style="312" customWidth="1"/>
    <col min="4873" max="4874" width="28.7109375" style="312" customWidth="1"/>
    <col min="4875" max="4875" width="22.85546875" style="312" bestFit="1" customWidth="1"/>
    <col min="4876" max="4877" width="40.140625" style="312" customWidth="1"/>
    <col min="4878" max="4878" width="27.28515625" style="312" customWidth="1"/>
    <col min="4879" max="4879" width="20.7109375" style="312" customWidth="1"/>
    <col min="4880" max="4880" width="22.42578125" style="312" customWidth="1"/>
    <col min="4881" max="4881" width="21.28515625" style="312" customWidth="1"/>
    <col min="4882" max="4882" width="16" style="312" bestFit="1" customWidth="1"/>
    <col min="4883" max="4883" width="49" style="312" customWidth="1"/>
    <col min="4884" max="5127" width="11.5703125" style="312"/>
    <col min="5128" max="5128" width="1.7109375" style="312" customWidth="1"/>
    <col min="5129" max="5130" width="28.7109375" style="312" customWidth="1"/>
    <col min="5131" max="5131" width="22.85546875" style="312" bestFit="1" customWidth="1"/>
    <col min="5132" max="5133" width="40.140625" style="312" customWidth="1"/>
    <col min="5134" max="5134" width="27.28515625" style="312" customWidth="1"/>
    <col min="5135" max="5135" width="20.7109375" style="312" customWidth="1"/>
    <col min="5136" max="5136" width="22.42578125" style="312" customWidth="1"/>
    <col min="5137" max="5137" width="21.28515625" style="312" customWidth="1"/>
    <col min="5138" max="5138" width="16" style="312" bestFit="1" customWidth="1"/>
    <col min="5139" max="5139" width="49" style="312" customWidth="1"/>
    <col min="5140" max="5383" width="11.5703125" style="312"/>
    <col min="5384" max="5384" width="1.7109375" style="312" customWidth="1"/>
    <col min="5385" max="5386" width="28.7109375" style="312" customWidth="1"/>
    <col min="5387" max="5387" width="22.85546875" style="312" bestFit="1" customWidth="1"/>
    <col min="5388" max="5389" width="40.140625" style="312" customWidth="1"/>
    <col min="5390" max="5390" width="27.28515625" style="312" customWidth="1"/>
    <col min="5391" max="5391" width="20.7109375" style="312" customWidth="1"/>
    <col min="5392" max="5392" width="22.42578125" style="312" customWidth="1"/>
    <col min="5393" max="5393" width="21.28515625" style="312" customWidth="1"/>
    <col min="5394" max="5394" width="16" style="312" bestFit="1" customWidth="1"/>
    <col min="5395" max="5395" width="49" style="312" customWidth="1"/>
    <col min="5396" max="5639" width="11.5703125" style="312"/>
    <col min="5640" max="5640" width="1.7109375" style="312" customWidth="1"/>
    <col min="5641" max="5642" width="28.7109375" style="312" customWidth="1"/>
    <col min="5643" max="5643" width="22.85546875" style="312" bestFit="1" customWidth="1"/>
    <col min="5644" max="5645" width="40.140625" style="312" customWidth="1"/>
    <col min="5646" max="5646" width="27.28515625" style="312" customWidth="1"/>
    <col min="5647" max="5647" width="20.7109375" style="312" customWidth="1"/>
    <col min="5648" max="5648" width="22.42578125" style="312" customWidth="1"/>
    <col min="5649" max="5649" width="21.28515625" style="312" customWidth="1"/>
    <col min="5650" max="5650" width="16" style="312" bestFit="1" customWidth="1"/>
    <col min="5651" max="5651" width="49" style="312" customWidth="1"/>
    <col min="5652" max="5895" width="11.5703125" style="312"/>
    <col min="5896" max="5896" width="1.7109375" style="312" customWidth="1"/>
    <col min="5897" max="5898" width="28.7109375" style="312" customWidth="1"/>
    <col min="5899" max="5899" width="22.85546875" style="312" bestFit="1" customWidth="1"/>
    <col min="5900" max="5901" width="40.140625" style="312" customWidth="1"/>
    <col min="5902" max="5902" width="27.28515625" style="312" customWidth="1"/>
    <col min="5903" max="5903" width="20.7109375" style="312" customWidth="1"/>
    <col min="5904" max="5904" width="22.42578125" style="312" customWidth="1"/>
    <col min="5905" max="5905" width="21.28515625" style="312" customWidth="1"/>
    <col min="5906" max="5906" width="16" style="312" bestFit="1" customWidth="1"/>
    <col min="5907" max="5907" width="49" style="312" customWidth="1"/>
    <col min="5908" max="6151" width="11.5703125" style="312"/>
    <col min="6152" max="6152" width="1.7109375" style="312" customWidth="1"/>
    <col min="6153" max="6154" width="28.7109375" style="312" customWidth="1"/>
    <col min="6155" max="6155" width="22.85546875" style="312" bestFit="1" customWidth="1"/>
    <col min="6156" max="6157" width="40.140625" style="312" customWidth="1"/>
    <col min="6158" max="6158" width="27.28515625" style="312" customWidth="1"/>
    <col min="6159" max="6159" width="20.7109375" style="312" customWidth="1"/>
    <col min="6160" max="6160" width="22.42578125" style="312" customWidth="1"/>
    <col min="6161" max="6161" width="21.28515625" style="312" customWidth="1"/>
    <col min="6162" max="6162" width="16" style="312" bestFit="1" customWidth="1"/>
    <col min="6163" max="6163" width="49" style="312" customWidth="1"/>
    <col min="6164" max="6407" width="11.5703125" style="312"/>
    <col min="6408" max="6408" width="1.7109375" style="312" customWidth="1"/>
    <col min="6409" max="6410" width="28.7109375" style="312" customWidth="1"/>
    <col min="6411" max="6411" width="22.85546875" style="312" bestFit="1" customWidth="1"/>
    <col min="6412" max="6413" width="40.140625" style="312" customWidth="1"/>
    <col min="6414" max="6414" width="27.28515625" style="312" customWidth="1"/>
    <col min="6415" max="6415" width="20.7109375" style="312" customWidth="1"/>
    <col min="6416" max="6416" width="22.42578125" style="312" customWidth="1"/>
    <col min="6417" max="6417" width="21.28515625" style="312" customWidth="1"/>
    <col min="6418" max="6418" width="16" style="312" bestFit="1" customWidth="1"/>
    <col min="6419" max="6419" width="49" style="312" customWidth="1"/>
    <col min="6420" max="6663" width="11.5703125" style="312"/>
    <col min="6664" max="6664" width="1.7109375" style="312" customWidth="1"/>
    <col min="6665" max="6666" width="28.7109375" style="312" customWidth="1"/>
    <col min="6667" max="6667" width="22.85546875" style="312" bestFit="1" customWidth="1"/>
    <col min="6668" max="6669" width="40.140625" style="312" customWidth="1"/>
    <col min="6670" max="6670" width="27.28515625" style="312" customWidth="1"/>
    <col min="6671" max="6671" width="20.7109375" style="312" customWidth="1"/>
    <col min="6672" max="6672" width="22.42578125" style="312" customWidth="1"/>
    <col min="6673" max="6673" width="21.28515625" style="312" customWidth="1"/>
    <col min="6674" max="6674" width="16" style="312" bestFit="1" customWidth="1"/>
    <col min="6675" max="6675" width="49" style="312" customWidth="1"/>
    <col min="6676" max="6919" width="11.5703125" style="312"/>
    <col min="6920" max="6920" width="1.7109375" style="312" customWidth="1"/>
    <col min="6921" max="6922" width="28.7109375" style="312" customWidth="1"/>
    <col min="6923" max="6923" width="22.85546875" style="312" bestFit="1" customWidth="1"/>
    <col min="6924" max="6925" width="40.140625" style="312" customWidth="1"/>
    <col min="6926" max="6926" width="27.28515625" style="312" customWidth="1"/>
    <col min="6927" max="6927" width="20.7109375" style="312" customWidth="1"/>
    <col min="6928" max="6928" width="22.42578125" style="312" customWidth="1"/>
    <col min="6929" max="6929" width="21.28515625" style="312" customWidth="1"/>
    <col min="6930" max="6930" width="16" style="312" bestFit="1" customWidth="1"/>
    <col min="6931" max="6931" width="49" style="312" customWidth="1"/>
    <col min="6932" max="7175" width="11.5703125" style="312"/>
    <col min="7176" max="7176" width="1.7109375" style="312" customWidth="1"/>
    <col min="7177" max="7178" width="28.7109375" style="312" customWidth="1"/>
    <col min="7179" max="7179" width="22.85546875" style="312" bestFit="1" customWidth="1"/>
    <col min="7180" max="7181" width="40.140625" style="312" customWidth="1"/>
    <col min="7182" max="7182" width="27.28515625" style="312" customWidth="1"/>
    <col min="7183" max="7183" width="20.7109375" style="312" customWidth="1"/>
    <col min="7184" max="7184" width="22.42578125" style="312" customWidth="1"/>
    <col min="7185" max="7185" width="21.28515625" style="312" customWidth="1"/>
    <col min="7186" max="7186" width="16" style="312" bestFit="1" customWidth="1"/>
    <col min="7187" max="7187" width="49" style="312" customWidth="1"/>
    <col min="7188" max="7431" width="11.5703125" style="312"/>
    <col min="7432" max="7432" width="1.7109375" style="312" customWidth="1"/>
    <col min="7433" max="7434" width="28.7109375" style="312" customWidth="1"/>
    <col min="7435" max="7435" width="22.85546875" style="312" bestFit="1" customWidth="1"/>
    <col min="7436" max="7437" width="40.140625" style="312" customWidth="1"/>
    <col min="7438" max="7438" width="27.28515625" style="312" customWidth="1"/>
    <col min="7439" max="7439" width="20.7109375" style="312" customWidth="1"/>
    <col min="7440" max="7440" width="22.42578125" style="312" customWidth="1"/>
    <col min="7441" max="7441" width="21.28515625" style="312" customWidth="1"/>
    <col min="7442" max="7442" width="16" style="312" bestFit="1" customWidth="1"/>
    <col min="7443" max="7443" width="49" style="312" customWidth="1"/>
    <col min="7444" max="7687" width="11.5703125" style="312"/>
    <col min="7688" max="7688" width="1.7109375" style="312" customWidth="1"/>
    <col min="7689" max="7690" width="28.7109375" style="312" customWidth="1"/>
    <col min="7691" max="7691" width="22.85546875" style="312" bestFit="1" customWidth="1"/>
    <col min="7692" max="7693" width="40.140625" style="312" customWidth="1"/>
    <col min="7694" max="7694" width="27.28515625" style="312" customWidth="1"/>
    <col min="7695" max="7695" width="20.7109375" style="312" customWidth="1"/>
    <col min="7696" max="7696" width="22.42578125" style="312" customWidth="1"/>
    <col min="7697" max="7697" width="21.28515625" style="312" customWidth="1"/>
    <col min="7698" max="7698" width="16" style="312" bestFit="1" customWidth="1"/>
    <col min="7699" max="7699" width="49" style="312" customWidth="1"/>
    <col min="7700" max="7943" width="11.5703125" style="312"/>
    <col min="7944" max="7944" width="1.7109375" style="312" customWidth="1"/>
    <col min="7945" max="7946" width="28.7109375" style="312" customWidth="1"/>
    <col min="7947" max="7947" width="22.85546875" style="312" bestFit="1" customWidth="1"/>
    <col min="7948" max="7949" width="40.140625" style="312" customWidth="1"/>
    <col min="7950" max="7950" width="27.28515625" style="312" customWidth="1"/>
    <col min="7951" max="7951" width="20.7109375" style="312" customWidth="1"/>
    <col min="7952" max="7952" width="22.42578125" style="312" customWidth="1"/>
    <col min="7953" max="7953" width="21.28515625" style="312" customWidth="1"/>
    <col min="7954" max="7954" width="16" style="312" bestFit="1" customWidth="1"/>
    <col min="7955" max="7955" width="49" style="312" customWidth="1"/>
    <col min="7956" max="8199" width="11.5703125" style="312"/>
    <col min="8200" max="8200" width="1.7109375" style="312" customWidth="1"/>
    <col min="8201" max="8202" width="28.7109375" style="312" customWidth="1"/>
    <col min="8203" max="8203" width="22.85546875" style="312" bestFit="1" customWidth="1"/>
    <col min="8204" max="8205" width="40.140625" style="312" customWidth="1"/>
    <col min="8206" max="8206" width="27.28515625" style="312" customWidth="1"/>
    <col min="8207" max="8207" width="20.7109375" style="312" customWidth="1"/>
    <col min="8208" max="8208" width="22.42578125" style="312" customWidth="1"/>
    <col min="8209" max="8209" width="21.28515625" style="312" customWidth="1"/>
    <col min="8210" max="8210" width="16" style="312" bestFit="1" customWidth="1"/>
    <col min="8211" max="8211" width="49" style="312" customWidth="1"/>
    <col min="8212" max="8455" width="11.5703125" style="312"/>
    <col min="8456" max="8456" width="1.7109375" style="312" customWidth="1"/>
    <col min="8457" max="8458" width="28.7109375" style="312" customWidth="1"/>
    <col min="8459" max="8459" width="22.85546875" style="312" bestFit="1" customWidth="1"/>
    <col min="8460" max="8461" width="40.140625" style="312" customWidth="1"/>
    <col min="8462" max="8462" width="27.28515625" style="312" customWidth="1"/>
    <col min="8463" max="8463" width="20.7109375" style="312" customWidth="1"/>
    <col min="8464" max="8464" width="22.42578125" style="312" customWidth="1"/>
    <col min="8465" max="8465" width="21.28515625" style="312" customWidth="1"/>
    <col min="8466" max="8466" width="16" style="312" bestFit="1" customWidth="1"/>
    <col min="8467" max="8467" width="49" style="312" customWidth="1"/>
    <col min="8468" max="8711" width="11.5703125" style="312"/>
    <col min="8712" max="8712" width="1.7109375" style="312" customWidth="1"/>
    <col min="8713" max="8714" width="28.7109375" style="312" customWidth="1"/>
    <col min="8715" max="8715" width="22.85546875" style="312" bestFit="1" customWidth="1"/>
    <col min="8716" max="8717" width="40.140625" style="312" customWidth="1"/>
    <col min="8718" max="8718" width="27.28515625" style="312" customWidth="1"/>
    <col min="8719" max="8719" width="20.7109375" style="312" customWidth="1"/>
    <col min="8720" max="8720" width="22.42578125" style="312" customWidth="1"/>
    <col min="8721" max="8721" width="21.28515625" style="312" customWidth="1"/>
    <col min="8722" max="8722" width="16" style="312" bestFit="1" customWidth="1"/>
    <col min="8723" max="8723" width="49" style="312" customWidth="1"/>
    <col min="8724" max="8967" width="11.5703125" style="312"/>
    <col min="8968" max="8968" width="1.7109375" style="312" customWidth="1"/>
    <col min="8969" max="8970" width="28.7109375" style="312" customWidth="1"/>
    <col min="8971" max="8971" width="22.85546875" style="312" bestFit="1" customWidth="1"/>
    <col min="8972" max="8973" width="40.140625" style="312" customWidth="1"/>
    <col min="8974" max="8974" width="27.28515625" style="312" customWidth="1"/>
    <col min="8975" max="8975" width="20.7109375" style="312" customWidth="1"/>
    <col min="8976" max="8976" width="22.42578125" style="312" customWidth="1"/>
    <col min="8977" max="8977" width="21.28515625" style="312" customWidth="1"/>
    <col min="8978" max="8978" width="16" style="312" bestFit="1" customWidth="1"/>
    <col min="8979" max="8979" width="49" style="312" customWidth="1"/>
    <col min="8980" max="9223" width="11.5703125" style="312"/>
    <col min="9224" max="9224" width="1.7109375" style="312" customWidth="1"/>
    <col min="9225" max="9226" width="28.7109375" style="312" customWidth="1"/>
    <col min="9227" max="9227" width="22.85546875" style="312" bestFit="1" customWidth="1"/>
    <col min="9228" max="9229" width="40.140625" style="312" customWidth="1"/>
    <col min="9230" max="9230" width="27.28515625" style="312" customWidth="1"/>
    <col min="9231" max="9231" width="20.7109375" style="312" customWidth="1"/>
    <col min="9232" max="9232" width="22.42578125" style="312" customWidth="1"/>
    <col min="9233" max="9233" width="21.28515625" style="312" customWidth="1"/>
    <col min="9234" max="9234" width="16" style="312" bestFit="1" customWidth="1"/>
    <col min="9235" max="9235" width="49" style="312" customWidth="1"/>
    <col min="9236" max="9479" width="11.5703125" style="312"/>
    <col min="9480" max="9480" width="1.7109375" style="312" customWidth="1"/>
    <col min="9481" max="9482" width="28.7109375" style="312" customWidth="1"/>
    <col min="9483" max="9483" width="22.85546875" style="312" bestFit="1" customWidth="1"/>
    <col min="9484" max="9485" width="40.140625" style="312" customWidth="1"/>
    <col min="9486" max="9486" width="27.28515625" style="312" customWidth="1"/>
    <col min="9487" max="9487" width="20.7109375" style="312" customWidth="1"/>
    <col min="9488" max="9488" width="22.42578125" style="312" customWidth="1"/>
    <col min="9489" max="9489" width="21.28515625" style="312" customWidth="1"/>
    <col min="9490" max="9490" width="16" style="312" bestFit="1" customWidth="1"/>
    <col min="9491" max="9491" width="49" style="312" customWidth="1"/>
    <col min="9492" max="9735" width="11.5703125" style="312"/>
    <col min="9736" max="9736" width="1.7109375" style="312" customWidth="1"/>
    <col min="9737" max="9738" width="28.7109375" style="312" customWidth="1"/>
    <col min="9739" max="9739" width="22.85546875" style="312" bestFit="1" customWidth="1"/>
    <col min="9740" max="9741" width="40.140625" style="312" customWidth="1"/>
    <col min="9742" max="9742" width="27.28515625" style="312" customWidth="1"/>
    <col min="9743" max="9743" width="20.7109375" style="312" customWidth="1"/>
    <col min="9744" max="9744" width="22.42578125" style="312" customWidth="1"/>
    <col min="9745" max="9745" width="21.28515625" style="312" customWidth="1"/>
    <col min="9746" max="9746" width="16" style="312" bestFit="1" customWidth="1"/>
    <col min="9747" max="9747" width="49" style="312" customWidth="1"/>
    <col min="9748" max="9991" width="11.5703125" style="312"/>
    <col min="9992" max="9992" width="1.7109375" style="312" customWidth="1"/>
    <col min="9993" max="9994" width="28.7109375" style="312" customWidth="1"/>
    <col min="9995" max="9995" width="22.85546875" style="312" bestFit="1" customWidth="1"/>
    <col min="9996" max="9997" width="40.140625" style="312" customWidth="1"/>
    <col min="9998" max="9998" width="27.28515625" style="312" customWidth="1"/>
    <col min="9999" max="9999" width="20.7109375" style="312" customWidth="1"/>
    <col min="10000" max="10000" width="22.42578125" style="312" customWidth="1"/>
    <col min="10001" max="10001" width="21.28515625" style="312" customWidth="1"/>
    <col min="10002" max="10002" width="16" style="312" bestFit="1" customWidth="1"/>
    <col min="10003" max="10003" width="49" style="312" customWidth="1"/>
    <col min="10004" max="10247" width="11.5703125" style="312"/>
    <col min="10248" max="10248" width="1.7109375" style="312" customWidth="1"/>
    <col min="10249" max="10250" width="28.7109375" style="312" customWidth="1"/>
    <col min="10251" max="10251" width="22.85546875" style="312" bestFit="1" customWidth="1"/>
    <col min="10252" max="10253" width="40.140625" style="312" customWidth="1"/>
    <col min="10254" max="10254" width="27.28515625" style="312" customWidth="1"/>
    <col min="10255" max="10255" width="20.7109375" style="312" customWidth="1"/>
    <col min="10256" max="10256" width="22.42578125" style="312" customWidth="1"/>
    <col min="10257" max="10257" width="21.28515625" style="312" customWidth="1"/>
    <col min="10258" max="10258" width="16" style="312" bestFit="1" customWidth="1"/>
    <col min="10259" max="10259" width="49" style="312" customWidth="1"/>
    <col min="10260" max="10503" width="11.5703125" style="312"/>
    <col min="10504" max="10504" width="1.7109375" style="312" customWidth="1"/>
    <col min="10505" max="10506" width="28.7109375" style="312" customWidth="1"/>
    <col min="10507" max="10507" width="22.85546875" style="312" bestFit="1" customWidth="1"/>
    <col min="10508" max="10509" width="40.140625" style="312" customWidth="1"/>
    <col min="10510" max="10510" width="27.28515625" style="312" customWidth="1"/>
    <col min="10511" max="10511" width="20.7109375" style="312" customWidth="1"/>
    <col min="10512" max="10512" width="22.42578125" style="312" customWidth="1"/>
    <col min="10513" max="10513" width="21.28515625" style="312" customWidth="1"/>
    <col min="10514" max="10514" width="16" style="312" bestFit="1" customWidth="1"/>
    <col min="10515" max="10515" width="49" style="312" customWidth="1"/>
    <col min="10516" max="10759" width="11.5703125" style="312"/>
    <col min="10760" max="10760" width="1.7109375" style="312" customWidth="1"/>
    <col min="10761" max="10762" width="28.7109375" style="312" customWidth="1"/>
    <col min="10763" max="10763" width="22.85546875" style="312" bestFit="1" customWidth="1"/>
    <col min="10764" max="10765" width="40.140625" style="312" customWidth="1"/>
    <col min="10766" max="10766" width="27.28515625" style="312" customWidth="1"/>
    <col min="10767" max="10767" width="20.7109375" style="312" customWidth="1"/>
    <col min="10768" max="10768" width="22.42578125" style="312" customWidth="1"/>
    <col min="10769" max="10769" width="21.28515625" style="312" customWidth="1"/>
    <col min="10770" max="10770" width="16" style="312" bestFit="1" customWidth="1"/>
    <col min="10771" max="10771" width="49" style="312" customWidth="1"/>
    <col min="10772" max="11015" width="11.5703125" style="312"/>
    <col min="11016" max="11016" width="1.7109375" style="312" customWidth="1"/>
    <col min="11017" max="11018" width="28.7109375" style="312" customWidth="1"/>
    <col min="11019" max="11019" width="22.85546875" style="312" bestFit="1" customWidth="1"/>
    <col min="11020" max="11021" width="40.140625" style="312" customWidth="1"/>
    <col min="11022" max="11022" width="27.28515625" style="312" customWidth="1"/>
    <col min="11023" max="11023" width="20.7109375" style="312" customWidth="1"/>
    <col min="11024" max="11024" width="22.42578125" style="312" customWidth="1"/>
    <col min="11025" max="11025" width="21.28515625" style="312" customWidth="1"/>
    <col min="11026" max="11026" width="16" style="312" bestFit="1" customWidth="1"/>
    <col min="11027" max="11027" width="49" style="312" customWidth="1"/>
    <col min="11028" max="11271" width="11.5703125" style="312"/>
    <col min="11272" max="11272" width="1.7109375" style="312" customWidth="1"/>
    <col min="11273" max="11274" width="28.7109375" style="312" customWidth="1"/>
    <col min="11275" max="11275" width="22.85546875" style="312" bestFit="1" customWidth="1"/>
    <col min="11276" max="11277" width="40.140625" style="312" customWidth="1"/>
    <col min="11278" max="11278" width="27.28515625" style="312" customWidth="1"/>
    <col min="11279" max="11279" width="20.7109375" style="312" customWidth="1"/>
    <col min="11280" max="11280" width="22.42578125" style="312" customWidth="1"/>
    <col min="11281" max="11281" width="21.28515625" style="312" customWidth="1"/>
    <col min="11282" max="11282" width="16" style="312" bestFit="1" customWidth="1"/>
    <col min="11283" max="11283" width="49" style="312" customWidth="1"/>
    <col min="11284" max="11527" width="11.5703125" style="312"/>
    <col min="11528" max="11528" width="1.7109375" style="312" customWidth="1"/>
    <col min="11529" max="11530" width="28.7109375" style="312" customWidth="1"/>
    <col min="11531" max="11531" width="22.85546875" style="312" bestFit="1" customWidth="1"/>
    <col min="11532" max="11533" width="40.140625" style="312" customWidth="1"/>
    <col min="11534" max="11534" width="27.28515625" style="312" customWidth="1"/>
    <col min="11535" max="11535" width="20.7109375" style="312" customWidth="1"/>
    <col min="11536" max="11536" width="22.42578125" style="312" customWidth="1"/>
    <col min="11537" max="11537" width="21.28515625" style="312" customWidth="1"/>
    <col min="11538" max="11538" width="16" style="312" bestFit="1" customWidth="1"/>
    <col min="11539" max="11539" width="49" style="312" customWidth="1"/>
    <col min="11540" max="11783" width="11.5703125" style="312"/>
    <col min="11784" max="11784" width="1.7109375" style="312" customWidth="1"/>
    <col min="11785" max="11786" width="28.7109375" style="312" customWidth="1"/>
    <col min="11787" max="11787" width="22.85546875" style="312" bestFit="1" customWidth="1"/>
    <col min="11788" max="11789" width="40.140625" style="312" customWidth="1"/>
    <col min="11790" max="11790" width="27.28515625" style="312" customWidth="1"/>
    <col min="11791" max="11791" width="20.7109375" style="312" customWidth="1"/>
    <col min="11792" max="11792" width="22.42578125" style="312" customWidth="1"/>
    <col min="11793" max="11793" width="21.28515625" style="312" customWidth="1"/>
    <col min="11794" max="11794" width="16" style="312" bestFit="1" customWidth="1"/>
    <col min="11795" max="11795" width="49" style="312" customWidth="1"/>
    <col min="11796" max="12039" width="11.5703125" style="312"/>
    <col min="12040" max="12040" width="1.7109375" style="312" customWidth="1"/>
    <col min="12041" max="12042" width="28.7109375" style="312" customWidth="1"/>
    <col min="12043" max="12043" width="22.85546875" style="312" bestFit="1" customWidth="1"/>
    <col min="12044" max="12045" width="40.140625" style="312" customWidth="1"/>
    <col min="12046" max="12046" width="27.28515625" style="312" customWidth="1"/>
    <col min="12047" max="12047" width="20.7109375" style="312" customWidth="1"/>
    <col min="12048" max="12048" width="22.42578125" style="312" customWidth="1"/>
    <col min="12049" max="12049" width="21.28515625" style="312" customWidth="1"/>
    <col min="12050" max="12050" width="16" style="312" bestFit="1" customWidth="1"/>
    <col min="12051" max="12051" width="49" style="312" customWidth="1"/>
    <col min="12052" max="12295" width="11.5703125" style="312"/>
    <col min="12296" max="12296" width="1.7109375" style="312" customWidth="1"/>
    <col min="12297" max="12298" width="28.7109375" style="312" customWidth="1"/>
    <col min="12299" max="12299" width="22.85546875" style="312" bestFit="1" customWidth="1"/>
    <col min="12300" max="12301" width="40.140625" style="312" customWidth="1"/>
    <col min="12302" max="12302" width="27.28515625" style="312" customWidth="1"/>
    <col min="12303" max="12303" width="20.7109375" style="312" customWidth="1"/>
    <col min="12304" max="12304" width="22.42578125" style="312" customWidth="1"/>
    <col min="12305" max="12305" width="21.28515625" style="312" customWidth="1"/>
    <col min="12306" max="12306" width="16" style="312" bestFit="1" customWidth="1"/>
    <col min="12307" max="12307" width="49" style="312" customWidth="1"/>
    <col min="12308" max="12551" width="11.5703125" style="312"/>
    <col min="12552" max="12552" width="1.7109375" style="312" customWidth="1"/>
    <col min="12553" max="12554" width="28.7109375" style="312" customWidth="1"/>
    <col min="12555" max="12555" width="22.85546875" style="312" bestFit="1" customWidth="1"/>
    <col min="12556" max="12557" width="40.140625" style="312" customWidth="1"/>
    <col min="12558" max="12558" width="27.28515625" style="312" customWidth="1"/>
    <col min="12559" max="12559" width="20.7109375" style="312" customWidth="1"/>
    <col min="12560" max="12560" width="22.42578125" style="312" customWidth="1"/>
    <col min="12561" max="12561" width="21.28515625" style="312" customWidth="1"/>
    <col min="12562" max="12562" width="16" style="312" bestFit="1" customWidth="1"/>
    <col min="12563" max="12563" width="49" style="312" customWidth="1"/>
    <col min="12564" max="12807" width="11.5703125" style="312"/>
    <col min="12808" max="12808" width="1.7109375" style="312" customWidth="1"/>
    <col min="12809" max="12810" width="28.7109375" style="312" customWidth="1"/>
    <col min="12811" max="12811" width="22.85546875" style="312" bestFit="1" customWidth="1"/>
    <col min="12812" max="12813" width="40.140625" style="312" customWidth="1"/>
    <col min="12814" max="12814" width="27.28515625" style="312" customWidth="1"/>
    <col min="12815" max="12815" width="20.7109375" style="312" customWidth="1"/>
    <col min="12816" max="12816" width="22.42578125" style="312" customWidth="1"/>
    <col min="12817" max="12817" width="21.28515625" style="312" customWidth="1"/>
    <col min="12818" max="12818" width="16" style="312" bestFit="1" customWidth="1"/>
    <col min="12819" max="12819" width="49" style="312" customWidth="1"/>
    <col min="12820" max="13063" width="11.5703125" style="312"/>
    <col min="13064" max="13064" width="1.7109375" style="312" customWidth="1"/>
    <col min="13065" max="13066" width="28.7109375" style="312" customWidth="1"/>
    <col min="13067" max="13067" width="22.85546875" style="312" bestFit="1" customWidth="1"/>
    <col min="13068" max="13069" width="40.140625" style="312" customWidth="1"/>
    <col min="13070" max="13070" width="27.28515625" style="312" customWidth="1"/>
    <col min="13071" max="13071" width="20.7109375" style="312" customWidth="1"/>
    <col min="13072" max="13072" width="22.42578125" style="312" customWidth="1"/>
    <col min="13073" max="13073" width="21.28515625" style="312" customWidth="1"/>
    <col min="13074" max="13074" width="16" style="312" bestFit="1" customWidth="1"/>
    <col min="13075" max="13075" width="49" style="312" customWidth="1"/>
    <col min="13076" max="13319" width="11.5703125" style="312"/>
    <col min="13320" max="13320" width="1.7109375" style="312" customWidth="1"/>
    <col min="13321" max="13322" width="28.7109375" style="312" customWidth="1"/>
    <col min="13323" max="13323" width="22.85546875" style="312" bestFit="1" customWidth="1"/>
    <col min="13324" max="13325" width="40.140625" style="312" customWidth="1"/>
    <col min="13326" max="13326" width="27.28515625" style="312" customWidth="1"/>
    <col min="13327" max="13327" width="20.7109375" style="312" customWidth="1"/>
    <col min="13328" max="13328" width="22.42578125" style="312" customWidth="1"/>
    <col min="13329" max="13329" width="21.28515625" style="312" customWidth="1"/>
    <col min="13330" max="13330" width="16" style="312" bestFit="1" customWidth="1"/>
    <col min="13331" max="13331" width="49" style="312" customWidth="1"/>
    <col min="13332" max="13575" width="11.5703125" style="312"/>
    <col min="13576" max="13576" width="1.7109375" style="312" customWidth="1"/>
    <col min="13577" max="13578" width="28.7109375" style="312" customWidth="1"/>
    <col min="13579" max="13579" width="22.85546875" style="312" bestFit="1" customWidth="1"/>
    <col min="13580" max="13581" width="40.140625" style="312" customWidth="1"/>
    <col min="13582" max="13582" width="27.28515625" style="312" customWidth="1"/>
    <col min="13583" max="13583" width="20.7109375" style="312" customWidth="1"/>
    <col min="13584" max="13584" width="22.42578125" style="312" customWidth="1"/>
    <col min="13585" max="13585" width="21.28515625" style="312" customWidth="1"/>
    <col min="13586" max="13586" width="16" style="312" bestFit="1" customWidth="1"/>
    <col min="13587" max="13587" width="49" style="312" customWidth="1"/>
    <col min="13588" max="13831" width="11.5703125" style="312"/>
    <col min="13832" max="13832" width="1.7109375" style="312" customWidth="1"/>
    <col min="13833" max="13834" width="28.7109375" style="312" customWidth="1"/>
    <col min="13835" max="13835" width="22.85546875" style="312" bestFit="1" customWidth="1"/>
    <col min="13836" max="13837" width="40.140625" style="312" customWidth="1"/>
    <col min="13838" max="13838" width="27.28515625" style="312" customWidth="1"/>
    <col min="13839" max="13839" width="20.7109375" style="312" customWidth="1"/>
    <col min="13840" max="13840" width="22.42578125" style="312" customWidth="1"/>
    <col min="13841" max="13841" width="21.28515625" style="312" customWidth="1"/>
    <col min="13842" max="13842" width="16" style="312" bestFit="1" customWidth="1"/>
    <col min="13843" max="13843" width="49" style="312" customWidth="1"/>
    <col min="13844" max="14087" width="11.5703125" style="312"/>
    <col min="14088" max="14088" width="1.7109375" style="312" customWidth="1"/>
    <col min="14089" max="14090" width="28.7109375" style="312" customWidth="1"/>
    <col min="14091" max="14091" width="22.85546875" style="312" bestFit="1" customWidth="1"/>
    <col min="14092" max="14093" width="40.140625" style="312" customWidth="1"/>
    <col min="14094" max="14094" width="27.28515625" style="312" customWidth="1"/>
    <col min="14095" max="14095" width="20.7109375" style="312" customWidth="1"/>
    <col min="14096" max="14096" width="22.42578125" style="312" customWidth="1"/>
    <col min="14097" max="14097" width="21.28515625" style="312" customWidth="1"/>
    <col min="14098" max="14098" width="16" style="312" bestFit="1" customWidth="1"/>
    <col min="14099" max="14099" width="49" style="312" customWidth="1"/>
    <col min="14100" max="14343" width="11.5703125" style="312"/>
    <col min="14344" max="14344" width="1.7109375" style="312" customWidth="1"/>
    <col min="14345" max="14346" width="28.7109375" style="312" customWidth="1"/>
    <col min="14347" max="14347" width="22.85546875" style="312" bestFit="1" customWidth="1"/>
    <col min="14348" max="14349" width="40.140625" style="312" customWidth="1"/>
    <col min="14350" max="14350" width="27.28515625" style="312" customWidth="1"/>
    <col min="14351" max="14351" width="20.7109375" style="312" customWidth="1"/>
    <col min="14352" max="14352" width="22.42578125" style="312" customWidth="1"/>
    <col min="14353" max="14353" width="21.28515625" style="312" customWidth="1"/>
    <col min="14354" max="14354" width="16" style="312" bestFit="1" customWidth="1"/>
    <col min="14355" max="14355" width="49" style="312" customWidth="1"/>
    <col min="14356" max="14599" width="11.5703125" style="312"/>
    <col min="14600" max="14600" width="1.7109375" style="312" customWidth="1"/>
    <col min="14601" max="14602" width="28.7109375" style="312" customWidth="1"/>
    <col min="14603" max="14603" width="22.85546875" style="312" bestFit="1" customWidth="1"/>
    <col min="14604" max="14605" width="40.140625" style="312" customWidth="1"/>
    <col min="14606" max="14606" width="27.28515625" style="312" customWidth="1"/>
    <col min="14607" max="14607" width="20.7109375" style="312" customWidth="1"/>
    <col min="14608" max="14608" width="22.42578125" style="312" customWidth="1"/>
    <col min="14609" max="14609" width="21.28515625" style="312" customWidth="1"/>
    <col min="14610" max="14610" width="16" style="312" bestFit="1" customWidth="1"/>
    <col min="14611" max="14611" width="49" style="312" customWidth="1"/>
    <col min="14612" max="14855" width="11.5703125" style="312"/>
    <col min="14856" max="14856" width="1.7109375" style="312" customWidth="1"/>
    <col min="14857" max="14858" width="28.7109375" style="312" customWidth="1"/>
    <col min="14859" max="14859" width="22.85546875" style="312" bestFit="1" customWidth="1"/>
    <col min="14860" max="14861" width="40.140625" style="312" customWidth="1"/>
    <col min="14862" max="14862" width="27.28515625" style="312" customWidth="1"/>
    <col min="14863" max="14863" width="20.7109375" style="312" customWidth="1"/>
    <col min="14864" max="14864" width="22.42578125" style="312" customWidth="1"/>
    <col min="14865" max="14865" width="21.28515625" style="312" customWidth="1"/>
    <col min="14866" max="14866" width="16" style="312" bestFit="1" customWidth="1"/>
    <col min="14867" max="14867" width="49" style="312" customWidth="1"/>
    <col min="14868" max="15111" width="11.5703125" style="312"/>
    <col min="15112" max="15112" width="1.7109375" style="312" customWidth="1"/>
    <col min="15113" max="15114" width="28.7109375" style="312" customWidth="1"/>
    <col min="15115" max="15115" width="22.85546875" style="312" bestFit="1" customWidth="1"/>
    <col min="15116" max="15117" width="40.140625" style="312" customWidth="1"/>
    <col min="15118" max="15118" width="27.28515625" style="312" customWidth="1"/>
    <col min="15119" max="15119" width="20.7109375" style="312" customWidth="1"/>
    <col min="15120" max="15120" width="22.42578125" style="312" customWidth="1"/>
    <col min="15121" max="15121" width="21.28515625" style="312" customWidth="1"/>
    <col min="15122" max="15122" width="16" style="312" bestFit="1" customWidth="1"/>
    <col min="15123" max="15123" width="49" style="312" customWidth="1"/>
    <col min="15124" max="15367" width="11.5703125" style="312"/>
    <col min="15368" max="15368" width="1.7109375" style="312" customWidth="1"/>
    <col min="15369" max="15370" width="28.7109375" style="312" customWidth="1"/>
    <col min="15371" max="15371" width="22.85546875" style="312" bestFit="1" customWidth="1"/>
    <col min="15372" max="15373" width="40.140625" style="312" customWidth="1"/>
    <col min="15374" max="15374" width="27.28515625" style="312" customWidth="1"/>
    <col min="15375" max="15375" width="20.7109375" style="312" customWidth="1"/>
    <col min="15376" max="15376" width="22.42578125" style="312" customWidth="1"/>
    <col min="15377" max="15377" width="21.28515625" style="312" customWidth="1"/>
    <col min="15378" max="15378" width="16" style="312" bestFit="1" customWidth="1"/>
    <col min="15379" max="15379" width="49" style="312" customWidth="1"/>
    <col min="15380" max="15623" width="11.5703125" style="312"/>
    <col min="15624" max="15624" width="1.7109375" style="312" customWidth="1"/>
    <col min="15625" max="15626" width="28.7109375" style="312" customWidth="1"/>
    <col min="15627" max="15627" width="22.85546875" style="312" bestFit="1" customWidth="1"/>
    <col min="15628" max="15629" width="40.140625" style="312" customWidth="1"/>
    <col min="15630" max="15630" width="27.28515625" style="312" customWidth="1"/>
    <col min="15631" max="15631" width="20.7109375" style="312" customWidth="1"/>
    <col min="15632" max="15632" width="22.42578125" style="312" customWidth="1"/>
    <col min="15633" max="15633" width="21.28515625" style="312" customWidth="1"/>
    <col min="15634" max="15634" width="16" style="312" bestFit="1" customWidth="1"/>
    <col min="15635" max="15635" width="49" style="312" customWidth="1"/>
    <col min="15636" max="15879" width="11.5703125" style="312"/>
    <col min="15880" max="15880" width="1.7109375" style="312" customWidth="1"/>
    <col min="15881" max="15882" width="28.7109375" style="312" customWidth="1"/>
    <col min="15883" max="15883" width="22.85546875" style="312" bestFit="1" customWidth="1"/>
    <col min="15884" max="15885" width="40.140625" style="312" customWidth="1"/>
    <col min="15886" max="15886" width="27.28515625" style="312" customWidth="1"/>
    <col min="15887" max="15887" width="20.7109375" style="312" customWidth="1"/>
    <col min="15888" max="15888" width="22.42578125" style="312" customWidth="1"/>
    <col min="15889" max="15889" width="21.28515625" style="312" customWidth="1"/>
    <col min="15890" max="15890" width="16" style="312" bestFit="1" customWidth="1"/>
    <col min="15891" max="15891" width="49" style="312" customWidth="1"/>
    <col min="15892" max="16135" width="11.5703125" style="312"/>
    <col min="16136" max="16136" width="1.7109375" style="312" customWidth="1"/>
    <col min="16137" max="16138" width="28.7109375" style="312" customWidth="1"/>
    <col min="16139" max="16139" width="22.85546875" style="312" bestFit="1" customWidth="1"/>
    <col min="16140" max="16141" width="40.140625" style="312" customWidth="1"/>
    <col min="16142" max="16142" width="27.28515625" style="312" customWidth="1"/>
    <col min="16143" max="16143" width="20.7109375" style="312" customWidth="1"/>
    <col min="16144" max="16144" width="22.42578125" style="312" customWidth="1"/>
    <col min="16145" max="16145" width="21.28515625" style="312" customWidth="1"/>
    <col min="16146" max="16146" width="16" style="312" bestFit="1" customWidth="1"/>
    <col min="16147" max="16147" width="49" style="312" customWidth="1"/>
    <col min="16148" max="16384" width="11.5703125" style="312"/>
  </cols>
  <sheetData>
    <row r="2" spans="2:39" s="312" customFormat="1" ht="60" customHeight="1" x14ac:dyDescent="0.25">
      <c r="B2" s="315" t="s">
        <v>650</v>
      </c>
      <c r="C2" s="316"/>
      <c r="D2" s="316"/>
      <c r="E2" s="316"/>
      <c r="F2" s="316"/>
      <c r="G2" s="316"/>
      <c r="H2" s="316"/>
      <c r="I2" s="316"/>
      <c r="J2" s="316"/>
      <c r="K2" s="316"/>
      <c r="L2" s="316"/>
      <c r="M2" s="316"/>
      <c r="N2" s="487"/>
      <c r="O2" s="487"/>
      <c r="P2" s="487"/>
    </row>
    <row r="3" spans="2:39" s="312" customFormat="1" ht="15.75" thickBot="1" x14ac:dyDescent="0.3">
      <c r="B3" s="459"/>
      <c r="C3" s="459"/>
      <c r="F3" s="344"/>
      <c r="G3" s="344"/>
      <c r="H3" s="459"/>
      <c r="I3" s="344"/>
      <c r="J3" s="344"/>
      <c r="K3" s="344"/>
      <c r="L3" s="344"/>
      <c r="M3" s="344"/>
      <c r="N3" s="344"/>
      <c r="O3" s="485"/>
      <c r="P3" s="344"/>
    </row>
    <row r="4" spans="2:39" s="312" customFormat="1" ht="15.75" thickBot="1" x14ac:dyDescent="0.3">
      <c r="B4" s="317" t="s">
        <v>1</v>
      </c>
      <c r="C4" s="318" t="s">
        <v>5</v>
      </c>
      <c r="D4" s="317" t="s">
        <v>651</v>
      </c>
      <c r="E4" s="317" t="s">
        <v>652</v>
      </c>
      <c r="F4" s="319" t="s">
        <v>3</v>
      </c>
      <c r="G4" s="317" t="s">
        <v>8</v>
      </c>
      <c r="H4" s="320" t="s">
        <v>849</v>
      </c>
      <c r="I4" s="321"/>
      <c r="J4" s="321"/>
      <c r="K4" s="321"/>
      <c r="L4" s="321"/>
      <c r="M4" s="322"/>
      <c r="N4" s="653"/>
      <c r="O4" s="654"/>
      <c r="P4" s="653"/>
      <c r="Q4" s="320" t="s">
        <v>855</v>
      </c>
      <c r="R4" s="321"/>
      <c r="S4" s="321"/>
      <c r="T4" s="321"/>
      <c r="U4" s="321"/>
      <c r="V4" s="322"/>
      <c r="W4" s="653"/>
      <c r="X4" s="654"/>
      <c r="Y4" s="653"/>
      <c r="AA4" s="653"/>
      <c r="AB4" s="654"/>
      <c r="AC4" s="653"/>
    </row>
    <row r="5" spans="2:39" s="312" customFormat="1" ht="51" customHeight="1" thickBot="1" x14ac:dyDescent="0.3">
      <c r="B5" s="317"/>
      <c r="C5" s="323"/>
      <c r="D5" s="317"/>
      <c r="E5" s="317"/>
      <c r="F5" s="324"/>
      <c r="G5" s="317"/>
      <c r="H5" s="325"/>
      <c r="I5" s="326"/>
      <c r="J5" s="326"/>
      <c r="K5" s="326"/>
      <c r="L5" s="326"/>
      <c r="M5" s="327"/>
      <c r="N5" s="403" t="s">
        <v>653</v>
      </c>
      <c r="O5" s="404"/>
      <c r="P5" s="404"/>
      <c r="Q5" s="325"/>
      <c r="R5" s="326"/>
      <c r="S5" s="326"/>
      <c r="T5" s="326"/>
      <c r="U5" s="326"/>
      <c r="V5" s="327"/>
      <c r="W5" s="403" t="s">
        <v>995</v>
      </c>
      <c r="X5" s="404"/>
      <c r="Y5" s="404"/>
      <c r="AA5" s="655" t="s">
        <v>1315</v>
      </c>
      <c r="AB5" s="656"/>
      <c r="AC5" s="657"/>
      <c r="AE5" s="658" t="s">
        <v>1411</v>
      </c>
      <c r="AF5" s="659"/>
      <c r="AG5" s="659"/>
      <c r="AH5" s="659"/>
      <c r="AI5" s="659"/>
      <c r="AJ5" s="660"/>
      <c r="AK5" s="655" t="s">
        <v>1511</v>
      </c>
      <c r="AL5" s="656"/>
      <c r="AM5" s="657"/>
    </row>
    <row r="6" spans="2:39" s="312" customFormat="1" ht="60.75" thickBot="1" x14ac:dyDescent="0.3">
      <c r="B6" s="317"/>
      <c r="C6" s="661"/>
      <c r="D6" s="317"/>
      <c r="E6" s="317"/>
      <c r="F6" s="622" t="s">
        <v>654</v>
      </c>
      <c r="G6" s="662" t="s">
        <v>4</v>
      </c>
      <c r="H6" s="662" t="s">
        <v>10</v>
      </c>
      <c r="I6" s="662" t="s">
        <v>20</v>
      </c>
      <c r="J6" s="662" t="s">
        <v>21</v>
      </c>
      <c r="K6" s="662" t="s">
        <v>22</v>
      </c>
      <c r="L6" s="662" t="s">
        <v>11</v>
      </c>
      <c r="M6" s="662" t="s">
        <v>12</v>
      </c>
      <c r="N6" s="654" t="s">
        <v>655</v>
      </c>
      <c r="O6" s="654" t="s">
        <v>656</v>
      </c>
      <c r="P6" s="654" t="s">
        <v>467</v>
      </c>
      <c r="Q6" s="662" t="s">
        <v>10</v>
      </c>
      <c r="R6" s="662" t="s">
        <v>20</v>
      </c>
      <c r="S6" s="662" t="s">
        <v>21</v>
      </c>
      <c r="T6" s="662" t="s">
        <v>22</v>
      </c>
      <c r="U6" s="662" t="s">
        <v>11</v>
      </c>
      <c r="V6" s="662" t="s">
        <v>12</v>
      </c>
      <c r="W6" s="654" t="s">
        <v>655</v>
      </c>
      <c r="X6" s="654" t="s">
        <v>656</v>
      </c>
      <c r="Y6" s="654" t="s">
        <v>467</v>
      </c>
      <c r="AA6" s="663" t="s">
        <v>655</v>
      </c>
      <c r="AB6" s="664" t="s">
        <v>656</v>
      </c>
      <c r="AC6" s="665" t="s">
        <v>467</v>
      </c>
      <c r="AE6" s="666" t="s">
        <v>1334</v>
      </c>
      <c r="AF6" s="667"/>
      <c r="AG6" s="667" t="s">
        <v>1339</v>
      </c>
      <c r="AH6" s="667"/>
      <c r="AI6" s="667"/>
      <c r="AJ6" s="668" t="s">
        <v>1339</v>
      </c>
      <c r="AK6" s="663" t="s">
        <v>655</v>
      </c>
      <c r="AL6" s="664" t="s">
        <v>656</v>
      </c>
      <c r="AM6" s="665" t="s">
        <v>467</v>
      </c>
    </row>
    <row r="7" spans="2:39" s="312" customFormat="1" ht="45" customHeight="1" x14ac:dyDescent="0.25">
      <c r="B7" s="669" t="s">
        <v>29</v>
      </c>
      <c r="C7" s="635"/>
      <c r="D7" s="670"/>
      <c r="E7" s="670"/>
      <c r="F7" s="671"/>
      <c r="G7" s="671"/>
      <c r="H7" s="635"/>
      <c r="I7" s="672"/>
      <c r="J7" s="672"/>
      <c r="K7" s="672"/>
      <c r="L7" s="672"/>
      <c r="M7" s="673"/>
      <c r="N7" s="674"/>
      <c r="O7" s="675"/>
      <c r="P7" s="674"/>
      <c r="Q7" s="635"/>
      <c r="R7" s="672"/>
      <c r="S7" s="672"/>
      <c r="T7" s="672"/>
      <c r="U7" s="672"/>
      <c r="V7" s="676"/>
      <c r="W7" s="476"/>
      <c r="X7" s="334"/>
      <c r="Y7" s="476"/>
      <c r="AA7" s="677"/>
      <c r="AB7" s="678"/>
      <c r="AC7" s="679"/>
      <c r="AE7" s="623"/>
      <c r="AF7" s="310"/>
      <c r="AG7" s="310"/>
      <c r="AH7" s="310"/>
      <c r="AI7" s="310"/>
      <c r="AJ7" s="624"/>
      <c r="AK7" s="680" t="s">
        <v>19</v>
      </c>
      <c r="AL7" s="625" t="s">
        <v>663</v>
      </c>
      <c r="AM7" s="626" t="s">
        <v>1316</v>
      </c>
    </row>
    <row r="8" spans="2:39" s="312" customFormat="1" ht="45" customHeight="1" x14ac:dyDescent="0.25">
      <c r="B8" s="681"/>
      <c r="C8" s="682" t="s">
        <v>30</v>
      </c>
      <c r="D8" s="683"/>
      <c r="E8" s="684">
        <v>15112287754</v>
      </c>
      <c r="F8" s="685"/>
      <c r="G8" s="685" t="s">
        <v>32</v>
      </c>
      <c r="H8" s="682"/>
      <c r="I8" s="686">
        <v>42887</v>
      </c>
      <c r="J8" s="686">
        <v>42917</v>
      </c>
      <c r="K8" s="686">
        <v>42979</v>
      </c>
      <c r="L8" s="686">
        <v>42979</v>
      </c>
      <c r="M8" s="687">
        <v>43070</v>
      </c>
      <c r="N8" s="688" t="s">
        <v>32</v>
      </c>
      <c r="O8" s="689"/>
      <c r="P8" s="688"/>
      <c r="Q8" s="682"/>
      <c r="R8" s="686">
        <v>42887</v>
      </c>
      <c r="S8" s="686">
        <v>42917</v>
      </c>
      <c r="T8" s="686">
        <v>42979</v>
      </c>
      <c r="U8" s="686">
        <v>42979</v>
      </c>
      <c r="V8" s="690">
        <v>43070</v>
      </c>
      <c r="W8" s="691" t="s">
        <v>32</v>
      </c>
      <c r="X8" s="692"/>
      <c r="Y8" s="693"/>
      <c r="AA8" s="694" t="s">
        <v>19</v>
      </c>
      <c r="AB8" s="63"/>
      <c r="AC8" s="629" t="s">
        <v>1316</v>
      </c>
      <c r="AE8" s="695">
        <v>11251286017</v>
      </c>
      <c r="AF8" s="696">
        <v>3184169741</v>
      </c>
      <c r="AG8" s="483" t="s">
        <v>1340</v>
      </c>
      <c r="AH8" s="63" t="s">
        <v>1318</v>
      </c>
      <c r="AI8" s="696">
        <v>612412629</v>
      </c>
      <c r="AJ8" s="697" t="s">
        <v>1357</v>
      </c>
      <c r="AK8" s="698" t="s">
        <v>19</v>
      </c>
      <c r="AL8" s="627" t="s">
        <v>663</v>
      </c>
      <c r="AM8" s="628" t="s">
        <v>1316</v>
      </c>
    </row>
    <row r="9" spans="2:39" s="312" customFormat="1" ht="45" x14ac:dyDescent="0.25">
      <c r="B9" s="699"/>
      <c r="C9" s="682" t="s">
        <v>33</v>
      </c>
      <c r="D9" s="683"/>
      <c r="E9" s="684">
        <v>3909126649</v>
      </c>
      <c r="F9" s="685" t="s">
        <v>32</v>
      </c>
      <c r="G9" s="685"/>
      <c r="H9" s="682" t="s">
        <v>657</v>
      </c>
      <c r="I9" s="686"/>
      <c r="J9" s="686"/>
      <c r="K9" s="686">
        <v>42736</v>
      </c>
      <c r="L9" s="686">
        <v>42736</v>
      </c>
      <c r="M9" s="687">
        <v>43040</v>
      </c>
      <c r="N9" s="688" t="s">
        <v>19</v>
      </c>
      <c r="O9" s="689" t="s">
        <v>658</v>
      </c>
      <c r="P9" s="688"/>
      <c r="Q9" s="682" t="s">
        <v>657</v>
      </c>
      <c r="R9" s="686"/>
      <c r="S9" s="686"/>
      <c r="T9" s="686">
        <v>42736</v>
      </c>
      <c r="U9" s="686">
        <v>42736</v>
      </c>
      <c r="V9" s="690">
        <v>43040</v>
      </c>
      <c r="W9" s="691" t="s">
        <v>19</v>
      </c>
      <c r="X9" s="700" t="s">
        <v>658</v>
      </c>
      <c r="Y9" s="691"/>
      <c r="AA9" s="694" t="s">
        <v>19</v>
      </c>
      <c r="AB9" s="701" t="s">
        <v>658</v>
      </c>
      <c r="AC9" s="629" t="s">
        <v>1316</v>
      </c>
      <c r="AE9" s="695">
        <v>3909000000</v>
      </c>
      <c r="AF9" s="696">
        <v>1280094383</v>
      </c>
      <c r="AG9" s="483" t="s">
        <v>1341</v>
      </c>
      <c r="AH9" s="63"/>
      <c r="AI9" s="696">
        <v>500000000</v>
      </c>
      <c r="AJ9" s="697" t="s">
        <v>1358</v>
      </c>
      <c r="AK9" s="698" t="s">
        <v>19</v>
      </c>
      <c r="AL9" s="627" t="s">
        <v>1317</v>
      </c>
      <c r="AM9" s="628" t="s">
        <v>1316</v>
      </c>
    </row>
    <row r="10" spans="2:39" s="312" customFormat="1" ht="45" x14ac:dyDescent="0.25">
      <c r="B10" s="699"/>
      <c r="C10" s="682" t="s">
        <v>659</v>
      </c>
      <c r="D10" s="683"/>
      <c r="E10" s="684">
        <v>4999874785</v>
      </c>
      <c r="F10" s="685" t="s">
        <v>32</v>
      </c>
      <c r="G10" s="685"/>
      <c r="H10" s="682"/>
      <c r="I10" s="686"/>
      <c r="J10" s="686"/>
      <c r="K10" s="686">
        <v>42795</v>
      </c>
      <c r="L10" s="686">
        <v>42795</v>
      </c>
      <c r="M10" s="687">
        <v>43070</v>
      </c>
      <c r="N10" s="688" t="s">
        <v>0</v>
      </c>
      <c r="O10" s="689" t="s">
        <v>660</v>
      </c>
      <c r="P10" s="689" t="s">
        <v>661</v>
      </c>
      <c r="Q10" s="682"/>
      <c r="R10" s="686"/>
      <c r="S10" s="686"/>
      <c r="T10" s="686">
        <v>42795</v>
      </c>
      <c r="U10" s="686">
        <v>42795</v>
      </c>
      <c r="V10" s="690">
        <v>43070</v>
      </c>
      <c r="W10" s="693"/>
      <c r="X10" s="692" t="s">
        <v>660</v>
      </c>
      <c r="Y10" s="692" t="s">
        <v>661</v>
      </c>
      <c r="AA10" s="694"/>
      <c r="AB10" s="63"/>
      <c r="AC10" s="629" t="s">
        <v>1330</v>
      </c>
      <c r="AE10" s="695">
        <v>3263194042</v>
      </c>
      <c r="AF10" s="696">
        <v>4483826007</v>
      </c>
      <c r="AG10" s="483" t="s">
        <v>1342</v>
      </c>
      <c r="AH10" s="63" t="s">
        <v>1318</v>
      </c>
      <c r="AI10" s="696">
        <v>5000000000</v>
      </c>
      <c r="AJ10" s="697" t="s">
        <v>1359</v>
      </c>
      <c r="AK10" s="698" t="s">
        <v>19</v>
      </c>
      <c r="AL10" s="627" t="s">
        <v>667</v>
      </c>
      <c r="AM10" s="628" t="s">
        <v>1316</v>
      </c>
    </row>
    <row r="11" spans="2:39" s="312" customFormat="1" ht="45" x14ac:dyDescent="0.25">
      <c r="B11" s="699"/>
      <c r="C11" s="682" t="s">
        <v>47</v>
      </c>
      <c r="D11" s="683"/>
      <c r="E11" s="684">
        <v>8727219593</v>
      </c>
      <c r="F11" s="685" t="s">
        <v>19</v>
      </c>
      <c r="G11" s="685" t="s">
        <v>32</v>
      </c>
      <c r="H11" s="682" t="s">
        <v>662</v>
      </c>
      <c r="I11" s="686"/>
      <c r="J11" s="686"/>
      <c r="K11" s="686">
        <v>42736</v>
      </c>
      <c r="L11" s="686">
        <v>42736</v>
      </c>
      <c r="M11" s="687">
        <v>43070</v>
      </c>
      <c r="N11" s="688" t="s">
        <v>19</v>
      </c>
      <c r="O11" s="689" t="s">
        <v>663</v>
      </c>
      <c r="P11" s="688"/>
      <c r="Q11" s="682" t="s">
        <v>662</v>
      </c>
      <c r="R11" s="686"/>
      <c r="S11" s="686"/>
      <c r="T11" s="686">
        <v>42736</v>
      </c>
      <c r="U11" s="686">
        <v>42736</v>
      </c>
      <c r="V11" s="690">
        <v>43070</v>
      </c>
      <c r="W11" s="691" t="s">
        <v>19</v>
      </c>
      <c r="X11" s="700" t="s">
        <v>663</v>
      </c>
      <c r="Y11" s="691"/>
      <c r="AA11" s="694" t="s">
        <v>19</v>
      </c>
      <c r="AB11" s="63" t="s">
        <v>663</v>
      </c>
      <c r="AC11" s="629" t="s">
        <v>1316</v>
      </c>
      <c r="AE11" s="695">
        <v>8727219593</v>
      </c>
      <c r="AF11" s="696">
        <v>1746607010</v>
      </c>
      <c r="AG11" s="483" t="s">
        <v>1343</v>
      </c>
      <c r="AH11" s="63" t="s">
        <v>1318</v>
      </c>
      <c r="AI11" s="696">
        <v>5000000000</v>
      </c>
      <c r="AJ11" s="697" t="s">
        <v>1360</v>
      </c>
      <c r="AK11" s="698" t="s">
        <v>19</v>
      </c>
      <c r="AL11" s="627" t="s">
        <v>669</v>
      </c>
      <c r="AM11" s="628" t="s">
        <v>1316</v>
      </c>
    </row>
    <row r="12" spans="2:39" s="312" customFormat="1" ht="45" x14ac:dyDescent="0.25">
      <c r="B12" s="699"/>
      <c r="C12" s="682" t="s">
        <v>664</v>
      </c>
      <c r="D12" s="683"/>
      <c r="E12" s="684">
        <v>33936774243</v>
      </c>
      <c r="F12" s="685" t="s">
        <v>32</v>
      </c>
      <c r="G12" s="685"/>
      <c r="H12" s="682"/>
      <c r="I12" s="686"/>
      <c r="J12" s="686"/>
      <c r="K12" s="686">
        <v>42767</v>
      </c>
      <c r="L12" s="686">
        <v>42767</v>
      </c>
      <c r="M12" s="687">
        <v>43070</v>
      </c>
      <c r="N12" s="688" t="s">
        <v>0</v>
      </c>
      <c r="O12" s="689" t="s">
        <v>665</v>
      </c>
      <c r="P12" s="688"/>
      <c r="Q12" s="682"/>
      <c r="R12" s="686"/>
      <c r="S12" s="686"/>
      <c r="T12" s="686">
        <v>42767</v>
      </c>
      <c r="U12" s="686">
        <v>42767</v>
      </c>
      <c r="V12" s="690">
        <v>43070</v>
      </c>
      <c r="W12" s="693" t="s">
        <v>0</v>
      </c>
      <c r="X12" s="692" t="s">
        <v>665</v>
      </c>
      <c r="Y12" s="693"/>
      <c r="AA12" s="694" t="s">
        <v>19</v>
      </c>
      <c r="AB12" s="63" t="s">
        <v>1317</v>
      </c>
      <c r="AC12" s="629" t="s">
        <v>1316</v>
      </c>
      <c r="AE12" s="695">
        <v>34353045861</v>
      </c>
      <c r="AF12" s="696">
        <v>121333723</v>
      </c>
      <c r="AG12" s="310" t="s">
        <v>1345</v>
      </c>
      <c r="AH12" s="63" t="s">
        <v>1320</v>
      </c>
      <c r="AI12" s="696">
        <v>2000000000</v>
      </c>
      <c r="AJ12" s="697" t="s">
        <v>1361</v>
      </c>
      <c r="AK12" s="698"/>
      <c r="AL12" s="627"/>
      <c r="AM12" s="628" t="s">
        <v>1512</v>
      </c>
    </row>
    <row r="13" spans="2:39" s="312" customFormat="1" ht="45" x14ac:dyDescent="0.25">
      <c r="B13" s="699"/>
      <c r="C13" s="682" t="s">
        <v>666</v>
      </c>
      <c r="D13" s="683"/>
      <c r="E13" s="684">
        <v>23607382612</v>
      </c>
      <c r="F13" s="685" t="s">
        <v>32</v>
      </c>
      <c r="G13" s="685"/>
      <c r="H13" s="682"/>
      <c r="I13" s="686"/>
      <c r="J13" s="686"/>
      <c r="K13" s="686">
        <v>42767</v>
      </c>
      <c r="L13" s="686">
        <v>42917</v>
      </c>
      <c r="M13" s="687">
        <v>43070</v>
      </c>
      <c r="N13" s="688" t="s">
        <v>19</v>
      </c>
      <c r="O13" s="689" t="s">
        <v>667</v>
      </c>
      <c r="P13" s="688"/>
      <c r="Q13" s="682"/>
      <c r="R13" s="686"/>
      <c r="S13" s="686"/>
      <c r="T13" s="686">
        <v>42767</v>
      </c>
      <c r="U13" s="686">
        <v>42917</v>
      </c>
      <c r="V13" s="690">
        <v>43070</v>
      </c>
      <c r="W13" s="693" t="s">
        <v>19</v>
      </c>
      <c r="X13" s="692" t="s">
        <v>667</v>
      </c>
      <c r="Y13" s="693"/>
      <c r="AA13" s="694" t="s">
        <v>19</v>
      </c>
      <c r="AB13" s="63" t="s">
        <v>667</v>
      </c>
      <c r="AC13" s="629" t="s">
        <v>1316</v>
      </c>
      <c r="AE13" s="695">
        <v>25212279405</v>
      </c>
      <c r="AF13" s="696">
        <v>4609893371</v>
      </c>
      <c r="AG13" s="310" t="s">
        <v>1346</v>
      </c>
      <c r="AH13" s="63"/>
      <c r="AI13" s="696">
        <v>6000000000</v>
      </c>
      <c r="AJ13" s="697" t="s">
        <v>1362</v>
      </c>
      <c r="AK13" s="698" t="s">
        <v>19</v>
      </c>
      <c r="AL13" s="627" t="s">
        <v>673</v>
      </c>
      <c r="AM13" s="628" t="s">
        <v>1316</v>
      </c>
    </row>
    <row r="14" spans="2:39" s="312" customFormat="1" ht="45" x14ac:dyDescent="0.25">
      <c r="B14" s="699"/>
      <c r="C14" s="682" t="s">
        <v>40</v>
      </c>
      <c r="D14" s="683"/>
      <c r="E14" s="684">
        <v>48229959589</v>
      </c>
      <c r="F14" s="685" t="s">
        <v>32</v>
      </c>
      <c r="G14" s="685"/>
      <c r="H14" s="682" t="s">
        <v>668</v>
      </c>
      <c r="I14" s="686"/>
      <c r="J14" s="686"/>
      <c r="K14" s="686">
        <v>42736</v>
      </c>
      <c r="L14" s="686">
        <v>42736</v>
      </c>
      <c r="M14" s="687">
        <v>43070</v>
      </c>
      <c r="N14" s="688" t="s">
        <v>19</v>
      </c>
      <c r="O14" s="689" t="s">
        <v>669</v>
      </c>
      <c r="P14" s="688"/>
      <c r="Q14" s="682" t="s">
        <v>668</v>
      </c>
      <c r="R14" s="686"/>
      <c r="S14" s="686"/>
      <c r="T14" s="686">
        <v>42736</v>
      </c>
      <c r="U14" s="686">
        <v>42736</v>
      </c>
      <c r="V14" s="690">
        <v>43070</v>
      </c>
      <c r="W14" s="693" t="s">
        <v>19</v>
      </c>
      <c r="X14" s="692" t="s">
        <v>669</v>
      </c>
      <c r="Y14" s="693"/>
      <c r="AA14" s="694" t="s">
        <v>19</v>
      </c>
      <c r="AB14" s="63" t="s">
        <v>669</v>
      </c>
      <c r="AC14" s="629" t="s">
        <v>1316</v>
      </c>
      <c r="AE14" s="695">
        <v>48229959589</v>
      </c>
      <c r="AF14" s="696">
        <v>2875226271</v>
      </c>
      <c r="AG14" s="310" t="s">
        <v>42</v>
      </c>
      <c r="AH14" s="63"/>
      <c r="AI14" s="696">
        <v>6000000000</v>
      </c>
      <c r="AJ14" s="697" t="s">
        <v>1363</v>
      </c>
      <c r="AK14" s="698" t="s">
        <v>19</v>
      </c>
      <c r="AL14" s="630" t="s">
        <v>658</v>
      </c>
      <c r="AM14" s="628" t="s">
        <v>1316</v>
      </c>
    </row>
    <row r="15" spans="2:39" s="312" customFormat="1" ht="75" x14ac:dyDescent="0.25">
      <c r="B15" s="699"/>
      <c r="C15" s="682" t="s">
        <v>670</v>
      </c>
      <c r="D15" s="683"/>
      <c r="E15" s="684">
        <v>70199999999</v>
      </c>
      <c r="F15" s="685" t="s">
        <v>32</v>
      </c>
      <c r="G15" s="685"/>
      <c r="H15" s="682"/>
      <c r="I15" s="686"/>
      <c r="J15" s="686"/>
      <c r="K15" s="686">
        <v>42917</v>
      </c>
      <c r="L15" s="686">
        <v>42917</v>
      </c>
      <c r="M15" s="687">
        <v>43070</v>
      </c>
      <c r="N15" s="688" t="s">
        <v>32</v>
      </c>
      <c r="O15" s="689"/>
      <c r="P15" s="689" t="s">
        <v>671</v>
      </c>
      <c r="Q15" s="682"/>
      <c r="R15" s="686"/>
      <c r="S15" s="686"/>
      <c r="T15" s="686">
        <v>42917</v>
      </c>
      <c r="U15" s="686">
        <v>42917</v>
      </c>
      <c r="V15" s="690">
        <v>43070</v>
      </c>
      <c r="W15" s="693" t="s">
        <v>32</v>
      </c>
      <c r="X15" s="692"/>
      <c r="Y15" s="692" t="s">
        <v>671</v>
      </c>
      <c r="AA15" s="694"/>
      <c r="AB15" s="63"/>
      <c r="AC15" s="629" t="s">
        <v>1333</v>
      </c>
      <c r="AD15" s="702" t="s">
        <v>1324</v>
      </c>
      <c r="AE15" s="695">
        <v>9340134893</v>
      </c>
      <c r="AF15" s="696">
        <v>894826172</v>
      </c>
      <c r="AG15" s="310" t="s">
        <v>71</v>
      </c>
      <c r="AH15" s="63" t="s">
        <v>1348</v>
      </c>
      <c r="AI15" s="696">
        <v>30000000</v>
      </c>
      <c r="AJ15" s="697" t="s">
        <v>1364</v>
      </c>
      <c r="AK15" s="698" t="s">
        <v>19</v>
      </c>
      <c r="AL15" s="627"/>
      <c r="AM15" s="628" t="s">
        <v>1513</v>
      </c>
    </row>
    <row r="16" spans="2:39" s="312" customFormat="1" ht="88.5" customHeight="1" x14ac:dyDescent="0.25">
      <c r="B16" s="699"/>
      <c r="C16" s="682" t="s">
        <v>672</v>
      </c>
      <c r="D16" s="683"/>
      <c r="E16" s="684">
        <v>13399054383</v>
      </c>
      <c r="F16" s="685" t="s">
        <v>32</v>
      </c>
      <c r="G16" s="685"/>
      <c r="H16" s="682" t="s">
        <v>668</v>
      </c>
      <c r="I16" s="686"/>
      <c r="J16" s="686"/>
      <c r="K16" s="686">
        <v>42767</v>
      </c>
      <c r="L16" s="686">
        <v>42917</v>
      </c>
      <c r="M16" s="687">
        <v>43070</v>
      </c>
      <c r="N16" s="688" t="s">
        <v>19</v>
      </c>
      <c r="O16" s="689" t="s">
        <v>673</v>
      </c>
      <c r="P16" s="688"/>
      <c r="Q16" s="682" t="s">
        <v>668</v>
      </c>
      <c r="R16" s="686"/>
      <c r="S16" s="686"/>
      <c r="T16" s="686">
        <v>42767</v>
      </c>
      <c r="U16" s="686">
        <v>42917</v>
      </c>
      <c r="V16" s="690">
        <v>43070</v>
      </c>
      <c r="W16" s="693" t="s">
        <v>19</v>
      </c>
      <c r="X16" s="692" t="s">
        <v>673</v>
      </c>
      <c r="Y16" s="693"/>
      <c r="AA16" s="694" t="s">
        <v>19</v>
      </c>
      <c r="AB16" s="63" t="s">
        <v>673</v>
      </c>
      <c r="AC16" s="629" t="s">
        <v>1316</v>
      </c>
      <c r="AE16" s="703">
        <v>14933859569</v>
      </c>
      <c r="AF16" s="696">
        <v>1054670820</v>
      </c>
      <c r="AG16" s="310" t="s">
        <v>67</v>
      </c>
      <c r="AH16" s="63" t="s">
        <v>1348</v>
      </c>
      <c r="AI16" s="696">
        <v>1110000000</v>
      </c>
      <c r="AJ16" s="697" t="s">
        <v>1365</v>
      </c>
      <c r="AK16" s="698" t="s">
        <v>19</v>
      </c>
      <c r="AL16" s="627"/>
      <c r="AM16" s="628" t="s">
        <v>1318</v>
      </c>
    </row>
    <row r="17" spans="2:39" s="312" customFormat="1" ht="409.5" x14ac:dyDescent="0.25">
      <c r="B17" s="699"/>
      <c r="C17" s="682" t="s">
        <v>43</v>
      </c>
      <c r="D17" s="683"/>
      <c r="E17" s="684">
        <v>9000000000</v>
      </c>
      <c r="F17" s="685" t="s">
        <v>0</v>
      </c>
      <c r="G17" s="685"/>
      <c r="H17" s="682"/>
      <c r="I17" s="686">
        <v>42767</v>
      </c>
      <c r="J17" s="686">
        <v>42795</v>
      </c>
      <c r="K17" s="686">
        <v>42917</v>
      </c>
      <c r="L17" s="686">
        <v>42917</v>
      </c>
      <c r="M17" s="687">
        <v>43097</v>
      </c>
      <c r="N17" s="688" t="s">
        <v>0</v>
      </c>
      <c r="O17" s="689" t="s">
        <v>674</v>
      </c>
      <c r="P17" s="689" t="s">
        <v>675</v>
      </c>
      <c r="Q17" s="682"/>
      <c r="R17" s="686">
        <v>42767</v>
      </c>
      <c r="S17" s="686">
        <v>42795</v>
      </c>
      <c r="T17" s="686">
        <v>42917</v>
      </c>
      <c r="U17" s="686">
        <v>42917</v>
      </c>
      <c r="V17" s="690">
        <v>43097</v>
      </c>
      <c r="W17" s="693" t="s">
        <v>0</v>
      </c>
      <c r="X17" s="692" t="s">
        <v>674</v>
      </c>
      <c r="Y17" s="692" t="s">
        <v>675</v>
      </c>
      <c r="AA17" s="694"/>
      <c r="AB17" s="63" t="s">
        <v>674</v>
      </c>
      <c r="AC17" s="704" t="s">
        <v>1324</v>
      </c>
      <c r="AD17" s="705" t="s">
        <v>1331</v>
      </c>
      <c r="AE17" s="706">
        <v>-9000000000</v>
      </c>
      <c r="AF17" s="696">
        <v>1374325308</v>
      </c>
      <c r="AG17" s="310" t="s">
        <v>1347</v>
      </c>
      <c r="AH17" s="456" t="s">
        <v>1351</v>
      </c>
      <c r="AI17" s="696">
        <v>1740000000</v>
      </c>
      <c r="AJ17" s="697" t="s">
        <v>62</v>
      </c>
      <c r="AK17" s="680" t="s">
        <v>19</v>
      </c>
      <c r="AL17" s="625"/>
      <c r="AM17" s="628" t="s">
        <v>1513</v>
      </c>
    </row>
    <row r="18" spans="2:39" s="312" customFormat="1" ht="75" x14ac:dyDescent="0.25">
      <c r="B18" s="699"/>
      <c r="C18" s="682" t="s">
        <v>676</v>
      </c>
      <c r="D18" s="683"/>
      <c r="E18" s="684">
        <v>22000000000</v>
      </c>
      <c r="F18" s="685" t="s">
        <v>32</v>
      </c>
      <c r="G18" s="685"/>
      <c r="H18" s="682" t="s">
        <v>668</v>
      </c>
      <c r="I18" s="686"/>
      <c r="J18" s="686"/>
      <c r="K18" s="686">
        <v>42870</v>
      </c>
      <c r="L18" s="686">
        <v>42736</v>
      </c>
      <c r="M18" s="687">
        <v>43070</v>
      </c>
      <c r="N18" s="688" t="s">
        <v>32</v>
      </c>
      <c r="O18" s="689" t="s">
        <v>677</v>
      </c>
      <c r="P18" s="689" t="s">
        <v>678</v>
      </c>
      <c r="Q18" s="682" t="s">
        <v>668</v>
      </c>
      <c r="R18" s="686"/>
      <c r="S18" s="686"/>
      <c r="T18" s="686">
        <v>42870</v>
      </c>
      <c r="U18" s="686">
        <v>42736</v>
      </c>
      <c r="V18" s="690">
        <v>43070</v>
      </c>
      <c r="W18" s="693" t="s">
        <v>32</v>
      </c>
      <c r="X18" s="692" t="s">
        <v>677</v>
      </c>
      <c r="Y18" s="692" t="s">
        <v>678</v>
      </c>
      <c r="AA18" s="694"/>
      <c r="AB18" s="63" t="s">
        <v>677</v>
      </c>
      <c r="AC18" s="704" t="s">
        <v>1324</v>
      </c>
      <c r="AD18" s="707" t="s">
        <v>1332</v>
      </c>
      <c r="AE18" s="706">
        <v>-22000000000</v>
      </c>
      <c r="AF18" s="696">
        <v>14439496641</v>
      </c>
      <c r="AG18" s="483" t="s">
        <v>1349</v>
      </c>
      <c r="AH18" s="310"/>
      <c r="AI18" s="696">
        <v>7000000000</v>
      </c>
      <c r="AJ18" s="697" t="s">
        <v>1366</v>
      </c>
      <c r="AK18" s="698" t="s">
        <v>19</v>
      </c>
      <c r="AL18" s="627"/>
      <c r="AM18" s="628" t="s">
        <v>1513</v>
      </c>
    </row>
    <row r="19" spans="2:39" s="312" customFormat="1" ht="45" x14ac:dyDescent="0.25">
      <c r="B19" s="699"/>
      <c r="C19" s="682" t="s">
        <v>48</v>
      </c>
      <c r="D19" s="683"/>
      <c r="E19" s="684">
        <v>34439787958</v>
      </c>
      <c r="F19" s="685" t="s">
        <v>19</v>
      </c>
      <c r="G19" s="685" t="s">
        <v>32</v>
      </c>
      <c r="H19" s="682" t="s">
        <v>662</v>
      </c>
      <c r="I19" s="686"/>
      <c r="J19" s="686"/>
      <c r="K19" s="686">
        <v>42736</v>
      </c>
      <c r="L19" s="686">
        <v>42736</v>
      </c>
      <c r="M19" s="687">
        <v>43070</v>
      </c>
      <c r="N19" s="688" t="s">
        <v>19</v>
      </c>
      <c r="O19" s="689" t="s">
        <v>663</v>
      </c>
      <c r="P19" s="688"/>
      <c r="Q19" s="682" t="s">
        <v>662</v>
      </c>
      <c r="R19" s="686"/>
      <c r="S19" s="686"/>
      <c r="T19" s="686">
        <v>42736</v>
      </c>
      <c r="U19" s="686">
        <v>42736</v>
      </c>
      <c r="V19" s="690">
        <v>43070</v>
      </c>
      <c r="W19" s="693" t="s">
        <v>19</v>
      </c>
      <c r="X19" s="692" t="s">
        <v>663</v>
      </c>
      <c r="Y19" s="693"/>
      <c r="AA19" s="694" t="s">
        <v>19</v>
      </c>
      <c r="AB19" s="63" t="s">
        <v>663</v>
      </c>
      <c r="AC19" s="629" t="s">
        <v>1316</v>
      </c>
      <c r="AE19" s="708">
        <v>34439787958</v>
      </c>
      <c r="AF19" s="696">
        <v>4017835720</v>
      </c>
      <c r="AG19" s="483" t="s">
        <v>1350</v>
      </c>
      <c r="AH19" s="310"/>
      <c r="AI19" s="310"/>
      <c r="AJ19" s="624"/>
      <c r="AK19" s="698" t="s">
        <v>19</v>
      </c>
      <c r="AL19" s="627"/>
      <c r="AM19" s="628" t="s">
        <v>1513</v>
      </c>
    </row>
    <row r="20" spans="2:39" s="312" customFormat="1" ht="45" x14ac:dyDescent="0.25">
      <c r="B20" s="699"/>
      <c r="C20" s="682" t="s">
        <v>45</v>
      </c>
      <c r="D20" s="683"/>
      <c r="E20" s="684">
        <v>30000000000</v>
      </c>
      <c r="F20" s="685" t="s">
        <v>19</v>
      </c>
      <c r="G20" s="685"/>
      <c r="H20" s="682"/>
      <c r="I20" s="686">
        <v>42795</v>
      </c>
      <c r="J20" s="686">
        <v>42795</v>
      </c>
      <c r="K20" s="686">
        <v>42870</v>
      </c>
      <c r="L20" s="686">
        <v>42887</v>
      </c>
      <c r="M20" s="687">
        <v>43070</v>
      </c>
      <c r="N20" s="688" t="s">
        <v>0</v>
      </c>
      <c r="O20" s="689" t="s">
        <v>679</v>
      </c>
      <c r="P20" s="689" t="s">
        <v>680</v>
      </c>
      <c r="Q20" s="682"/>
      <c r="R20" s="686">
        <v>42795</v>
      </c>
      <c r="S20" s="686">
        <v>42795</v>
      </c>
      <c r="T20" s="686">
        <v>42870</v>
      </c>
      <c r="U20" s="686">
        <v>42887</v>
      </c>
      <c r="V20" s="690">
        <v>43070</v>
      </c>
      <c r="W20" s="693" t="s">
        <v>0</v>
      </c>
      <c r="X20" s="692" t="s">
        <v>679</v>
      </c>
      <c r="Y20" s="692" t="s">
        <v>680</v>
      </c>
      <c r="AA20" s="694" t="s">
        <v>19</v>
      </c>
      <c r="AB20" s="63" t="s">
        <v>679</v>
      </c>
      <c r="AC20" s="629" t="s">
        <v>1316</v>
      </c>
      <c r="AD20" s="312" t="s">
        <v>1336</v>
      </c>
      <c r="AE20" s="708">
        <f>20066814617+9000000000+1100000000</f>
        <v>30166814617</v>
      </c>
      <c r="AF20" s="696">
        <v>1346000000</v>
      </c>
      <c r="AG20" s="483" t="s">
        <v>1352</v>
      </c>
      <c r="AH20" s="310"/>
      <c r="AI20" s="310"/>
      <c r="AJ20" s="624"/>
      <c r="AK20" s="698" t="s">
        <v>19</v>
      </c>
      <c r="AL20" s="627" t="s">
        <v>679</v>
      </c>
      <c r="AM20" s="628" t="s">
        <v>1316</v>
      </c>
    </row>
    <row r="21" spans="2:39" s="312" customFormat="1" ht="105" x14ac:dyDescent="0.25">
      <c r="B21" s="699"/>
      <c r="C21" s="682" t="s">
        <v>46</v>
      </c>
      <c r="D21" s="683"/>
      <c r="E21" s="684">
        <v>9863000000</v>
      </c>
      <c r="F21" s="685" t="s">
        <v>19</v>
      </c>
      <c r="G21" s="685"/>
      <c r="H21" s="682"/>
      <c r="I21" s="686">
        <v>42795</v>
      </c>
      <c r="J21" s="686">
        <v>42795</v>
      </c>
      <c r="K21" s="686">
        <v>42870</v>
      </c>
      <c r="L21" s="686">
        <v>42887</v>
      </c>
      <c r="M21" s="687">
        <v>43097</v>
      </c>
      <c r="N21" s="688" t="s">
        <v>19</v>
      </c>
      <c r="O21" s="689" t="s">
        <v>681</v>
      </c>
      <c r="P21" s="689" t="s">
        <v>682</v>
      </c>
      <c r="Q21" s="682"/>
      <c r="R21" s="686">
        <v>42795</v>
      </c>
      <c r="S21" s="686">
        <v>42795</v>
      </c>
      <c r="T21" s="686">
        <v>42870</v>
      </c>
      <c r="U21" s="686">
        <v>42887</v>
      </c>
      <c r="V21" s="690">
        <v>43097</v>
      </c>
      <c r="W21" s="693" t="s">
        <v>19</v>
      </c>
      <c r="X21" s="692" t="s">
        <v>681</v>
      </c>
      <c r="Y21" s="692" t="s">
        <v>682</v>
      </c>
      <c r="AA21" s="694" t="s">
        <v>19</v>
      </c>
      <c r="AB21" s="63" t="s">
        <v>681</v>
      </c>
      <c r="AC21" s="629" t="s">
        <v>1319</v>
      </c>
      <c r="AD21" s="312" t="s">
        <v>1335</v>
      </c>
      <c r="AE21" s="695">
        <v>9964223485</v>
      </c>
      <c r="AF21" s="696">
        <v>4000000000</v>
      </c>
      <c r="AG21" s="483" t="s">
        <v>1353</v>
      </c>
      <c r="AH21" s="310"/>
      <c r="AI21" s="310"/>
      <c r="AJ21" s="624"/>
      <c r="AK21" s="698" t="s">
        <v>19</v>
      </c>
      <c r="AL21" s="627"/>
      <c r="AM21" s="628" t="s">
        <v>1513</v>
      </c>
    </row>
    <row r="22" spans="2:39" s="312" customFormat="1" ht="60" x14ac:dyDescent="0.25">
      <c r="B22" s="699"/>
      <c r="C22" s="682" t="s">
        <v>49</v>
      </c>
      <c r="D22" s="683"/>
      <c r="E22" s="684">
        <v>3400000000</v>
      </c>
      <c r="F22" s="685" t="s">
        <v>32</v>
      </c>
      <c r="G22" s="685" t="s">
        <v>32</v>
      </c>
      <c r="H22" s="682" t="s">
        <v>683</v>
      </c>
      <c r="I22" s="686"/>
      <c r="J22" s="686"/>
      <c r="K22" s="686">
        <v>42767</v>
      </c>
      <c r="L22" s="686">
        <v>42767</v>
      </c>
      <c r="M22" s="687">
        <v>43070</v>
      </c>
      <c r="N22" s="688" t="s">
        <v>19</v>
      </c>
      <c r="O22" s="689" t="s">
        <v>684</v>
      </c>
      <c r="P22" s="688"/>
      <c r="Q22" s="682" t="s">
        <v>683</v>
      </c>
      <c r="R22" s="686"/>
      <c r="S22" s="686"/>
      <c r="T22" s="686">
        <v>42767</v>
      </c>
      <c r="U22" s="686">
        <v>42767</v>
      </c>
      <c r="V22" s="690">
        <v>43070</v>
      </c>
      <c r="W22" s="693" t="s">
        <v>19</v>
      </c>
      <c r="X22" s="692" t="s">
        <v>684</v>
      </c>
      <c r="Y22" s="693"/>
      <c r="AA22" s="694" t="s">
        <v>19</v>
      </c>
      <c r="AB22" s="63" t="s">
        <v>684</v>
      </c>
      <c r="AC22" s="629" t="s">
        <v>1316</v>
      </c>
      <c r="AD22" s="707" t="s">
        <v>1337</v>
      </c>
      <c r="AE22" s="695">
        <v>3598322000</v>
      </c>
      <c r="AF22" s="696">
        <v>5000000000</v>
      </c>
      <c r="AG22" s="483" t="s">
        <v>1354</v>
      </c>
      <c r="AH22" s="310"/>
      <c r="AI22" s="310"/>
      <c r="AJ22" s="624"/>
      <c r="AK22" s="698" t="s">
        <v>19</v>
      </c>
      <c r="AL22" s="627"/>
      <c r="AM22" s="628" t="s">
        <v>1513</v>
      </c>
    </row>
    <row r="23" spans="2:39" s="312" customFormat="1" ht="294" customHeight="1" x14ac:dyDescent="0.25">
      <c r="B23" s="699"/>
      <c r="C23" s="682" t="s">
        <v>50</v>
      </c>
      <c r="D23" s="683"/>
      <c r="E23" s="684">
        <v>17878532435</v>
      </c>
      <c r="F23" s="685" t="s">
        <v>32</v>
      </c>
      <c r="G23" s="685" t="s">
        <v>32</v>
      </c>
      <c r="H23" s="682"/>
      <c r="I23" s="686">
        <v>42795</v>
      </c>
      <c r="J23" s="686">
        <v>42826</v>
      </c>
      <c r="K23" s="686">
        <v>42917</v>
      </c>
      <c r="L23" s="686">
        <v>42917</v>
      </c>
      <c r="M23" s="687">
        <v>43097</v>
      </c>
      <c r="N23" s="688" t="s">
        <v>0</v>
      </c>
      <c r="O23" s="689" t="s">
        <v>685</v>
      </c>
      <c r="P23" s="689" t="s">
        <v>686</v>
      </c>
      <c r="Q23" s="682"/>
      <c r="R23" s="686">
        <v>42795</v>
      </c>
      <c r="S23" s="686">
        <v>42826</v>
      </c>
      <c r="T23" s="686">
        <v>42917</v>
      </c>
      <c r="U23" s="686">
        <v>42917</v>
      </c>
      <c r="V23" s="690">
        <v>43097</v>
      </c>
      <c r="W23" s="693" t="s">
        <v>0</v>
      </c>
      <c r="X23" s="692" t="s">
        <v>685</v>
      </c>
      <c r="Y23" s="692" t="s">
        <v>686</v>
      </c>
      <c r="AA23" s="694" t="s">
        <v>19</v>
      </c>
      <c r="AB23" s="63" t="s">
        <v>685</v>
      </c>
      <c r="AC23" s="629" t="s">
        <v>1321</v>
      </c>
      <c r="AD23" s="707" t="s">
        <v>1338</v>
      </c>
      <c r="AE23" s="695">
        <v>3876376328</v>
      </c>
      <c r="AF23" s="696">
        <v>928134622</v>
      </c>
      <c r="AG23" s="483" t="s">
        <v>1355</v>
      </c>
      <c r="AH23" s="310"/>
      <c r="AI23" s="310"/>
      <c r="AJ23" s="624"/>
      <c r="AK23" s="698" t="s">
        <v>19</v>
      </c>
      <c r="AL23" s="627" t="s">
        <v>681</v>
      </c>
      <c r="AM23" s="628" t="s">
        <v>1319</v>
      </c>
    </row>
    <row r="24" spans="2:39" s="312" customFormat="1" ht="60.75" thickBot="1" x14ac:dyDescent="0.3">
      <c r="B24" s="709"/>
      <c r="C24" s="710" t="s">
        <v>51</v>
      </c>
      <c r="D24" s="711"/>
      <c r="E24" s="712">
        <v>1000000000</v>
      </c>
      <c r="F24" s="713" t="s">
        <v>32</v>
      </c>
      <c r="G24" s="713" t="s">
        <v>32</v>
      </c>
      <c r="H24" s="710" t="s">
        <v>687</v>
      </c>
      <c r="I24" s="714"/>
      <c r="J24" s="714"/>
      <c r="K24" s="714">
        <v>43070</v>
      </c>
      <c r="L24" s="714">
        <v>43070</v>
      </c>
      <c r="M24" s="715">
        <v>43070</v>
      </c>
      <c r="N24" s="688" t="s">
        <v>32</v>
      </c>
      <c r="O24" s="689"/>
      <c r="P24" s="689" t="s">
        <v>688</v>
      </c>
      <c r="Q24" s="710" t="s">
        <v>687</v>
      </c>
      <c r="R24" s="714"/>
      <c r="S24" s="714"/>
      <c r="T24" s="714">
        <v>43070</v>
      </c>
      <c r="U24" s="714">
        <v>43070</v>
      </c>
      <c r="V24" s="716">
        <v>43070</v>
      </c>
      <c r="W24" s="693" t="s">
        <v>32</v>
      </c>
      <c r="X24" s="692"/>
      <c r="Y24" s="692" t="s">
        <v>688</v>
      </c>
      <c r="AA24" s="694"/>
      <c r="AB24" s="63" t="s">
        <v>688</v>
      </c>
      <c r="AC24" s="717" t="s">
        <v>1324</v>
      </c>
      <c r="AD24" s="707" t="s">
        <v>1332</v>
      </c>
      <c r="AE24" s="623"/>
      <c r="AF24" s="696">
        <v>2800000000</v>
      </c>
      <c r="AG24" s="483" t="s">
        <v>1356</v>
      </c>
      <c r="AH24" s="310"/>
      <c r="AI24" s="310"/>
      <c r="AJ24" s="624"/>
      <c r="AK24" s="698" t="s">
        <v>19</v>
      </c>
      <c r="AL24" s="627"/>
      <c r="AM24" s="628" t="s">
        <v>1320</v>
      </c>
    </row>
    <row r="25" spans="2:39" s="312" customFormat="1" ht="45.75" thickBot="1" x14ac:dyDescent="0.3">
      <c r="B25" s="669" t="s">
        <v>52</v>
      </c>
      <c r="C25" s="718"/>
      <c r="D25" s="719"/>
      <c r="E25" s="719"/>
      <c r="F25" s="720"/>
      <c r="G25" s="720"/>
      <c r="H25" s="718"/>
      <c r="I25" s="721"/>
      <c r="J25" s="721"/>
      <c r="K25" s="721"/>
      <c r="L25" s="721"/>
      <c r="M25" s="722"/>
      <c r="N25" s="688"/>
      <c r="O25" s="689"/>
      <c r="P25" s="688"/>
      <c r="Q25" s="718"/>
      <c r="R25" s="721"/>
      <c r="S25" s="721"/>
      <c r="T25" s="721"/>
      <c r="U25" s="721"/>
      <c r="V25" s="723"/>
      <c r="W25" s="693"/>
      <c r="X25" s="692"/>
      <c r="Y25" s="693"/>
      <c r="AA25" s="694"/>
      <c r="AB25" s="63"/>
      <c r="AC25" s="629"/>
      <c r="AE25" s="623"/>
      <c r="AF25" s="310"/>
      <c r="AG25" s="310"/>
      <c r="AH25" s="310"/>
      <c r="AI25" s="310"/>
      <c r="AJ25" s="624"/>
      <c r="AK25" s="698" t="s">
        <v>19</v>
      </c>
      <c r="AL25" s="627"/>
      <c r="AM25" s="628" t="s">
        <v>1513</v>
      </c>
    </row>
    <row r="26" spans="2:39" s="312" customFormat="1" ht="90" x14ac:dyDescent="0.25">
      <c r="B26" s="699"/>
      <c r="C26" s="682" t="s">
        <v>53</v>
      </c>
      <c r="D26" s="683"/>
      <c r="E26" s="684">
        <v>54585900000</v>
      </c>
      <c r="F26" s="685" t="s">
        <v>0</v>
      </c>
      <c r="G26" s="685" t="s">
        <v>32</v>
      </c>
      <c r="H26" s="682"/>
      <c r="I26" s="686">
        <v>42767</v>
      </c>
      <c r="J26" s="686">
        <v>42795</v>
      </c>
      <c r="K26" s="686">
        <v>42917</v>
      </c>
      <c r="L26" s="686">
        <v>42931</v>
      </c>
      <c r="M26" s="687">
        <v>43091</v>
      </c>
      <c r="N26" s="688" t="s">
        <v>0</v>
      </c>
      <c r="O26" s="689" t="s">
        <v>689</v>
      </c>
      <c r="P26" s="689" t="s">
        <v>690</v>
      </c>
      <c r="Q26" s="682"/>
      <c r="R26" s="686">
        <v>42767</v>
      </c>
      <c r="S26" s="686">
        <v>42795</v>
      </c>
      <c r="T26" s="686">
        <v>42917</v>
      </c>
      <c r="U26" s="686">
        <v>42931</v>
      </c>
      <c r="V26" s="690">
        <v>43091</v>
      </c>
      <c r="W26" s="693" t="s">
        <v>0</v>
      </c>
      <c r="X26" s="692" t="s">
        <v>689</v>
      </c>
      <c r="Y26" s="692" t="s">
        <v>690</v>
      </c>
      <c r="AA26" s="616"/>
      <c r="AB26" s="63" t="s">
        <v>1316</v>
      </c>
      <c r="AC26" s="629"/>
      <c r="AD26" s="724" t="s">
        <v>1316</v>
      </c>
      <c r="AE26" s="695">
        <v>51732048568</v>
      </c>
      <c r="AF26" s="696">
        <v>3078334325</v>
      </c>
      <c r="AG26" s="456" t="s">
        <v>1316</v>
      </c>
      <c r="AH26" s="310"/>
      <c r="AI26" s="310"/>
      <c r="AJ26" s="725">
        <v>3078334325</v>
      </c>
      <c r="AK26" s="680" t="s">
        <v>19</v>
      </c>
      <c r="AL26" s="625"/>
      <c r="AM26" s="628" t="s">
        <v>1513</v>
      </c>
    </row>
    <row r="27" spans="2:39" s="312" customFormat="1" ht="45.75" thickBot="1" x14ac:dyDescent="0.3">
      <c r="B27" s="709"/>
      <c r="C27" s="710" t="s">
        <v>54</v>
      </c>
      <c r="D27" s="711"/>
      <c r="E27" s="712">
        <v>6065100000</v>
      </c>
      <c r="F27" s="713" t="s">
        <v>0</v>
      </c>
      <c r="G27" s="713" t="s">
        <v>32</v>
      </c>
      <c r="H27" s="710"/>
      <c r="I27" s="714">
        <v>42767</v>
      </c>
      <c r="J27" s="714">
        <v>42795</v>
      </c>
      <c r="K27" s="714">
        <v>42917</v>
      </c>
      <c r="L27" s="714">
        <v>42931</v>
      </c>
      <c r="M27" s="715">
        <v>43091</v>
      </c>
      <c r="N27" s="688" t="s">
        <v>19</v>
      </c>
      <c r="O27" s="689" t="s">
        <v>691</v>
      </c>
      <c r="P27" s="688"/>
      <c r="Q27" s="710"/>
      <c r="R27" s="714">
        <v>42767</v>
      </c>
      <c r="S27" s="714">
        <v>42795</v>
      </c>
      <c r="T27" s="714">
        <v>42917</v>
      </c>
      <c r="U27" s="714">
        <v>42931</v>
      </c>
      <c r="V27" s="716">
        <v>43091</v>
      </c>
      <c r="W27" s="693" t="s">
        <v>19</v>
      </c>
      <c r="X27" s="692" t="s">
        <v>691</v>
      </c>
      <c r="Y27" s="693"/>
      <c r="AA27" s="616"/>
      <c r="AB27" s="63" t="s">
        <v>1316</v>
      </c>
      <c r="AC27" s="629"/>
      <c r="AD27" s="726" t="s">
        <v>1316</v>
      </c>
      <c r="AE27" s="695">
        <v>5144935791</v>
      </c>
      <c r="AF27" s="310"/>
      <c r="AG27" s="310"/>
      <c r="AH27" s="310"/>
      <c r="AI27" s="310"/>
      <c r="AJ27" s="624"/>
      <c r="AK27" s="698"/>
      <c r="AL27" s="627"/>
      <c r="AM27" s="628" t="s">
        <v>1514</v>
      </c>
    </row>
    <row r="28" spans="2:39" s="312" customFormat="1" ht="86.25" customHeight="1" x14ac:dyDescent="0.25">
      <c r="B28" s="669" t="s">
        <v>55</v>
      </c>
      <c r="C28" s="718"/>
      <c r="D28" s="719"/>
      <c r="E28" s="719"/>
      <c r="F28" s="720"/>
      <c r="G28" s="720"/>
      <c r="H28" s="718"/>
      <c r="I28" s="721"/>
      <c r="J28" s="721"/>
      <c r="K28" s="721"/>
      <c r="L28" s="721"/>
      <c r="M28" s="722"/>
      <c r="N28" s="688"/>
      <c r="O28" s="689"/>
      <c r="P28" s="688"/>
      <c r="Q28" s="718"/>
      <c r="R28" s="721"/>
      <c r="S28" s="721"/>
      <c r="T28" s="721"/>
      <c r="U28" s="721"/>
      <c r="V28" s="723"/>
      <c r="W28" s="693"/>
      <c r="X28" s="692"/>
      <c r="Y28" s="693"/>
      <c r="AA28" s="694"/>
      <c r="AB28" s="128"/>
      <c r="AC28" s="624"/>
      <c r="AE28" s="623"/>
      <c r="AF28" s="310"/>
      <c r="AG28" s="310"/>
      <c r="AH28" s="310"/>
      <c r="AI28" s="310"/>
      <c r="AJ28" s="624"/>
      <c r="AK28" s="698"/>
      <c r="AL28" s="627"/>
      <c r="AM28" s="628" t="s">
        <v>1514</v>
      </c>
    </row>
    <row r="29" spans="2:39" s="312" customFormat="1" ht="60" x14ac:dyDescent="0.25">
      <c r="B29" s="699"/>
      <c r="C29" s="682" t="s">
        <v>56</v>
      </c>
      <c r="D29" s="683"/>
      <c r="E29" s="684">
        <v>2900000000</v>
      </c>
      <c r="F29" s="685" t="s">
        <v>0</v>
      </c>
      <c r="G29" s="685" t="s">
        <v>32</v>
      </c>
      <c r="H29" s="682" t="s">
        <v>692</v>
      </c>
      <c r="I29" s="686"/>
      <c r="J29" s="686"/>
      <c r="K29" s="686">
        <v>42857</v>
      </c>
      <c r="L29" s="686">
        <v>42872</v>
      </c>
      <c r="M29" s="687">
        <v>43082</v>
      </c>
      <c r="N29" s="688" t="s">
        <v>32</v>
      </c>
      <c r="O29" s="689"/>
      <c r="P29" s="689" t="s">
        <v>693</v>
      </c>
      <c r="Q29" s="682" t="s">
        <v>692</v>
      </c>
      <c r="R29" s="686"/>
      <c r="S29" s="686"/>
      <c r="T29" s="686">
        <v>42857</v>
      </c>
      <c r="U29" s="686">
        <v>42872</v>
      </c>
      <c r="V29" s="690">
        <v>43082</v>
      </c>
      <c r="W29" s="693" t="s">
        <v>32</v>
      </c>
      <c r="X29" s="692"/>
      <c r="Y29" s="692" t="s">
        <v>693</v>
      </c>
      <c r="AA29" s="694"/>
      <c r="AB29" s="63"/>
      <c r="AC29" s="704" t="s">
        <v>1325</v>
      </c>
      <c r="AD29" s="707" t="s">
        <v>1332</v>
      </c>
      <c r="AE29" s="706">
        <v>-1420000000</v>
      </c>
      <c r="AF29" s="310"/>
      <c r="AG29" s="310"/>
      <c r="AH29" s="310"/>
      <c r="AI29" s="310"/>
      <c r="AJ29" s="624"/>
      <c r="AK29" s="680"/>
      <c r="AL29" s="625"/>
      <c r="AM29" s="628" t="s">
        <v>1514</v>
      </c>
    </row>
    <row r="30" spans="2:39" s="312" customFormat="1" ht="71.25" customHeight="1" thickBot="1" x14ac:dyDescent="0.3">
      <c r="B30" s="709"/>
      <c r="C30" s="710" t="s">
        <v>57</v>
      </c>
      <c r="D30" s="711"/>
      <c r="E30" s="712">
        <v>600000000</v>
      </c>
      <c r="F30" s="713" t="s">
        <v>0</v>
      </c>
      <c r="G30" s="713" t="s">
        <v>32</v>
      </c>
      <c r="H30" s="710" t="s">
        <v>694</v>
      </c>
      <c r="I30" s="714"/>
      <c r="J30" s="714"/>
      <c r="K30" s="714">
        <v>42857</v>
      </c>
      <c r="L30" s="714">
        <v>42872</v>
      </c>
      <c r="M30" s="715">
        <v>43082</v>
      </c>
      <c r="N30" s="688" t="s">
        <v>32</v>
      </c>
      <c r="O30" s="689"/>
      <c r="P30" s="689" t="s">
        <v>695</v>
      </c>
      <c r="Q30" s="710" t="s">
        <v>694</v>
      </c>
      <c r="R30" s="714"/>
      <c r="S30" s="714"/>
      <c r="T30" s="714">
        <v>42857</v>
      </c>
      <c r="U30" s="714">
        <v>42872</v>
      </c>
      <c r="V30" s="716">
        <v>43082</v>
      </c>
      <c r="W30" s="693" t="s">
        <v>32</v>
      </c>
      <c r="X30" s="692"/>
      <c r="Y30" s="692" t="s">
        <v>695</v>
      </c>
      <c r="AA30" s="694"/>
      <c r="AB30" s="128"/>
      <c r="AC30" s="629" t="s">
        <v>1323</v>
      </c>
      <c r="AE30" s="631">
        <v>3500000000</v>
      </c>
      <c r="AF30" s="310"/>
      <c r="AG30" s="310" t="s">
        <v>1367</v>
      </c>
      <c r="AH30" s="310"/>
      <c r="AI30" s="310"/>
      <c r="AJ30" s="624"/>
      <c r="AK30" s="680" t="s">
        <v>19</v>
      </c>
      <c r="AL30" s="625"/>
      <c r="AM30" s="628" t="s">
        <v>1513</v>
      </c>
    </row>
    <row r="31" spans="2:39" s="312" customFormat="1" ht="78.75" customHeight="1" x14ac:dyDescent="0.25">
      <c r="B31" s="669" t="s">
        <v>58</v>
      </c>
      <c r="C31" s="718"/>
      <c r="D31" s="719"/>
      <c r="E31" s="719"/>
      <c r="F31" s="720"/>
      <c r="G31" s="720"/>
      <c r="H31" s="718"/>
      <c r="I31" s="721"/>
      <c r="J31" s="721"/>
      <c r="K31" s="721"/>
      <c r="L31" s="721"/>
      <c r="M31" s="722"/>
      <c r="N31" s="688"/>
      <c r="O31" s="689"/>
      <c r="P31" s="688"/>
      <c r="Q31" s="718"/>
      <c r="R31" s="721"/>
      <c r="S31" s="721"/>
      <c r="T31" s="721"/>
      <c r="U31" s="721"/>
      <c r="V31" s="723"/>
      <c r="W31" s="693"/>
      <c r="X31" s="692"/>
      <c r="Y31" s="693"/>
      <c r="AA31" s="694"/>
      <c r="AB31" s="128"/>
      <c r="AC31" s="629"/>
      <c r="AE31" s="623"/>
      <c r="AF31" s="310"/>
      <c r="AG31" s="310"/>
      <c r="AH31" s="310"/>
      <c r="AI31" s="310"/>
      <c r="AJ31" s="624"/>
      <c r="AK31" s="698" t="s">
        <v>19</v>
      </c>
      <c r="AL31" s="627"/>
      <c r="AM31" s="628" t="s">
        <v>1513</v>
      </c>
    </row>
    <row r="32" spans="2:39" s="312" customFormat="1" ht="45" customHeight="1" x14ac:dyDescent="0.25">
      <c r="B32" s="699"/>
      <c r="C32" s="682" t="s">
        <v>59</v>
      </c>
      <c r="D32" s="683"/>
      <c r="E32" s="684">
        <v>1300000000</v>
      </c>
      <c r="F32" s="685" t="s">
        <v>0</v>
      </c>
      <c r="G32" s="685" t="s">
        <v>32</v>
      </c>
      <c r="H32" s="682" t="s">
        <v>694</v>
      </c>
      <c r="I32" s="686"/>
      <c r="J32" s="686"/>
      <c r="K32" s="686">
        <v>42979</v>
      </c>
      <c r="L32" s="686">
        <v>42767</v>
      </c>
      <c r="M32" s="687">
        <v>43070</v>
      </c>
      <c r="N32" s="688" t="s">
        <v>32</v>
      </c>
      <c r="O32" s="689"/>
      <c r="P32" s="688"/>
      <c r="Q32" s="682" t="s">
        <v>694</v>
      </c>
      <c r="R32" s="686"/>
      <c r="S32" s="686"/>
      <c r="T32" s="686">
        <v>42979</v>
      </c>
      <c r="U32" s="686">
        <v>42767</v>
      </c>
      <c r="V32" s="690">
        <v>43070</v>
      </c>
      <c r="W32" s="693" t="s">
        <v>32</v>
      </c>
      <c r="X32" s="692"/>
      <c r="Y32" s="693"/>
      <c r="AA32" s="694"/>
      <c r="AB32" s="128"/>
      <c r="AC32" s="629" t="s">
        <v>1323</v>
      </c>
      <c r="AD32" s="727" t="s">
        <v>1381</v>
      </c>
      <c r="AE32" s="708">
        <v>2528214843</v>
      </c>
      <c r="AF32" s="728">
        <v>342151471</v>
      </c>
      <c r="AG32" s="483" t="s">
        <v>1343</v>
      </c>
      <c r="AH32" s="483" t="s">
        <v>1371</v>
      </c>
      <c r="AI32" s="310"/>
      <c r="AJ32" s="624"/>
      <c r="AK32" s="698" t="s">
        <v>19</v>
      </c>
      <c r="AL32" s="627"/>
      <c r="AM32" s="628" t="s">
        <v>1513</v>
      </c>
    </row>
    <row r="33" spans="2:39" s="312" customFormat="1" ht="45" customHeight="1" x14ac:dyDescent="0.25">
      <c r="B33" s="699"/>
      <c r="C33" s="682" t="s">
        <v>60</v>
      </c>
      <c r="D33" s="683"/>
      <c r="E33" s="684">
        <v>1000000000</v>
      </c>
      <c r="F33" s="685" t="s">
        <v>0</v>
      </c>
      <c r="G33" s="685" t="s">
        <v>32</v>
      </c>
      <c r="H33" s="682" t="s">
        <v>694</v>
      </c>
      <c r="I33" s="686"/>
      <c r="J33" s="686"/>
      <c r="K33" s="686">
        <v>42979</v>
      </c>
      <c r="L33" s="686">
        <v>42767</v>
      </c>
      <c r="M33" s="687">
        <v>43070</v>
      </c>
      <c r="N33" s="688" t="s">
        <v>32</v>
      </c>
      <c r="O33" s="689"/>
      <c r="P33" s="688"/>
      <c r="Q33" s="682" t="s">
        <v>694</v>
      </c>
      <c r="R33" s="686"/>
      <c r="S33" s="686"/>
      <c r="T33" s="686">
        <v>42979</v>
      </c>
      <c r="U33" s="686">
        <v>42767</v>
      </c>
      <c r="V33" s="690">
        <v>43070</v>
      </c>
      <c r="W33" s="693" t="s">
        <v>32</v>
      </c>
      <c r="X33" s="692"/>
      <c r="Y33" s="693"/>
      <c r="AA33" s="694"/>
      <c r="AB33" s="128"/>
      <c r="AC33" s="629" t="s">
        <v>1323</v>
      </c>
      <c r="AD33" s="534"/>
      <c r="AE33" s="708">
        <v>1552000000</v>
      </c>
      <c r="AF33" s="728">
        <v>1423662642</v>
      </c>
      <c r="AG33" s="483" t="s">
        <v>1372</v>
      </c>
      <c r="AH33" s="483" t="s">
        <v>1371</v>
      </c>
      <c r="AI33" s="310"/>
      <c r="AJ33" s="624"/>
      <c r="AK33" s="698" t="s">
        <v>19</v>
      </c>
      <c r="AL33" s="627" t="s">
        <v>684</v>
      </c>
      <c r="AM33" s="628" t="s">
        <v>1316</v>
      </c>
    </row>
    <row r="34" spans="2:39" s="312" customFormat="1" ht="45" customHeight="1" x14ac:dyDescent="0.25">
      <c r="B34" s="699"/>
      <c r="C34" s="682" t="s">
        <v>696</v>
      </c>
      <c r="D34" s="683"/>
      <c r="E34" s="684">
        <v>1000000000</v>
      </c>
      <c r="F34" s="685" t="s">
        <v>0</v>
      </c>
      <c r="G34" s="685" t="s">
        <v>32</v>
      </c>
      <c r="H34" s="682" t="s">
        <v>694</v>
      </c>
      <c r="I34" s="686"/>
      <c r="J34" s="686"/>
      <c r="K34" s="686">
        <v>42979</v>
      </c>
      <c r="L34" s="686">
        <v>42767</v>
      </c>
      <c r="M34" s="687">
        <v>43070</v>
      </c>
      <c r="N34" s="688" t="s">
        <v>32</v>
      </c>
      <c r="O34" s="689"/>
      <c r="P34" s="688"/>
      <c r="Q34" s="682" t="s">
        <v>694</v>
      </c>
      <c r="R34" s="686"/>
      <c r="S34" s="686"/>
      <c r="T34" s="686">
        <v>42979</v>
      </c>
      <c r="U34" s="686">
        <v>42767</v>
      </c>
      <c r="V34" s="690">
        <v>43070</v>
      </c>
      <c r="W34" s="693" t="s">
        <v>32</v>
      </c>
      <c r="X34" s="692"/>
      <c r="Y34" s="693"/>
      <c r="AA34" s="694"/>
      <c r="AB34" s="128"/>
      <c r="AC34" s="629" t="s">
        <v>1323</v>
      </c>
      <c r="AD34" s="534"/>
      <c r="AE34" s="708">
        <v>1255000000</v>
      </c>
      <c r="AF34" s="728">
        <v>330949283</v>
      </c>
      <c r="AG34" s="483" t="s">
        <v>1373</v>
      </c>
      <c r="AH34" s="483" t="s">
        <v>1371</v>
      </c>
      <c r="AI34" s="310"/>
      <c r="AJ34" s="624"/>
      <c r="AK34" s="698" t="s">
        <v>19</v>
      </c>
      <c r="AL34" s="627"/>
      <c r="AM34" s="628" t="s">
        <v>1515</v>
      </c>
    </row>
    <row r="35" spans="2:39" s="312" customFormat="1" ht="45" customHeight="1" x14ac:dyDescent="0.25">
      <c r="B35" s="699"/>
      <c r="C35" s="682" t="s">
        <v>62</v>
      </c>
      <c r="D35" s="683"/>
      <c r="E35" s="684">
        <v>1200000000</v>
      </c>
      <c r="F35" s="685" t="s">
        <v>0</v>
      </c>
      <c r="G35" s="685" t="s">
        <v>32</v>
      </c>
      <c r="H35" s="682" t="s">
        <v>694</v>
      </c>
      <c r="I35" s="686"/>
      <c r="J35" s="686"/>
      <c r="K35" s="686">
        <v>42979</v>
      </c>
      <c r="L35" s="686">
        <v>42767</v>
      </c>
      <c r="M35" s="687">
        <v>43070</v>
      </c>
      <c r="N35" s="688" t="s">
        <v>32</v>
      </c>
      <c r="O35" s="689"/>
      <c r="P35" s="688"/>
      <c r="Q35" s="682" t="s">
        <v>694</v>
      </c>
      <c r="R35" s="686"/>
      <c r="S35" s="686"/>
      <c r="T35" s="686">
        <v>42979</v>
      </c>
      <c r="U35" s="686">
        <v>42767</v>
      </c>
      <c r="V35" s="690">
        <v>43070</v>
      </c>
      <c r="W35" s="693" t="s">
        <v>32</v>
      </c>
      <c r="X35" s="692"/>
      <c r="Y35" s="693"/>
      <c r="AA35" s="694"/>
      <c r="AB35" s="63"/>
      <c r="AC35" s="629" t="s">
        <v>1323</v>
      </c>
      <c r="AD35" s="534"/>
      <c r="AE35" s="708">
        <v>1490000000</v>
      </c>
      <c r="AF35" s="728">
        <v>152173710</v>
      </c>
      <c r="AG35" s="483" t="s">
        <v>1374</v>
      </c>
      <c r="AH35" s="63" t="s">
        <v>206</v>
      </c>
      <c r="AI35" s="310"/>
      <c r="AJ35" s="624"/>
      <c r="AK35" s="698" t="s">
        <v>19</v>
      </c>
      <c r="AL35" s="627" t="s">
        <v>1516</v>
      </c>
      <c r="AM35" s="628"/>
    </row>
    <row r="36" spans="2:39" s="312" customFormat="1" ht="45" customHeight="1" x14ac:dyDescent="0.25">
      <c r="B36" s="699"/>
      <c r="C36" s="682" t="s">
        <v>63</v>
      </c>
      <c r="D36" s="683"/>
      <c r="E36" s="684">
        <v>1000000000</v>
      </c>
      <c r="F36" s="685" t="s">
        <v>0</v>
      </c>
      <c r="G36" s="685" t="s">
        <v>32</v>
      </c>
      <c r="H36" s="682" t="s">
        <v>694</v>
      </c>
      <c r="I36" s="686"/>
      <c r="J36" s="686"/>
      <c r="K36" s="686">
        <v>42979</v>
      </c>
      <c r="L36" s="686">
        <v>42767</v>
      </c>
      <c r="M36" s="687">
        <v>43070</v>
      </c>
      <c r="N36" s="688" t="s">
        <v>32</v>
      </c>
      <c r="O36" s="689"/>
      <c r="P36" s="688"/>
      <c r="Q36" s="682" t="s">
        <v>694</v>
      </c>
      <c r="R36" s="686"/>
      <c r="S36" s="686"/>
      <c r="T36" s="686">
        <v>42979</v>
      </c>
      <c r="U36" s="686">
        <v>42767</v>
      </c>
      <c r="V36" s="690">
        <v>43070</v>
      </c>
      <c r="W36" s="693" t="s">
        <v>32</v>
      </c>
      <c r="X36" s="692"/>
      <c r="Y36" s="693"/>
      <c r="AA36" s="694"/>
      <c r="AB36" s="63"/>
      <c r="AC36" s="629" t="s">
        <v>1323</v>
      </c>
      <c r="AD36" s="534"/>
      <c r="AE36" s="708">
        <v>1380000000</v>
      </c>
      <c r="AF36" s="728">
        <v>904245766</v>
      </c>
      <c r="AG36" s="483" t="s">
        <v>1375</v>
      </c>
      <c r="AH36" s="63" t="s">
        <v>206</v>
      </c>
      <c r="AI36" s="310"/>
      <c r="AJ36" s="624"/>
      <c r="AK36" s="698" t="s">
        <v>19</v>
      </c>
      <c r="AL36" s="632"/>
      <c r="AM36" s="628" t="s">
        <v>1316</v>
      </c>
    </row>
    <row r="37" spans="2:39" s="312" customFormat="1" ht="45" customHeight="1" x14ac:dyDescent="0.25">
      <c r="B37" s="699"/>
      <c r="C37" s="682" t="s">
        <v>697</v>
      </c>
      <c r="D37" s="683"/>
      <c r="E37" s="684">
        <v>1500000000</v>
      </c>
      <c r="F37" s="685" t="s">
        <v>0</v>
      </c>
      <c r="G37" s="685" t="s">
        <v>32</v>
      </c>
      <c r="H37" s="682" t="s">
        <v>694</v>
      </c>
      <c r="I37" s="686"/>
      <c r="J37" s="686"/>
      <c r="K37" s="686">
        <v>42979</v>
      </c>
      <c r="L37" s="686">
        <v>42767</v>
      </c>
      <c r="M37" s="687">
        <v>43070</v>
      </c>
      <c r="N37" s="688" t="s">
        <v>32</v>
      </c>
      <c r="O37" s="689"/>
      <c r="P37" s="688"/>
      <c r="Q37" s="682" t="s">
        <v>694</v>
      </c>
      <c r="R37" s="686"/>
      <c r="S37" s="686"/>
      <c r="T37" s="686">
        <v>42979</v>
      </c>
      <c r="U37" s="686">
        <v>42767</v>
      </c>
      <c r="V37" s="690">
        <v>43070</v>
      </c>
      <c r="W37" s="693" t="s">
        <v>32</v>
      </c>
      <c r="X37" s="692"/>
      <c r="Y37" s="693"/>
      <c r="AA37" s="694"/>
      <c r="AB37" s="63"/>
      <c r="AC37" s="629" t="s">
        <v>1323</v>
      </c>
      <c r="AD37" s="729"/>
      <c r="AE37" s="708">
        <v>1714687616</v>
      </c>
      <c r="AF37" s="728">
        <v>620113383</v>
      </c>
      <c r="AG37" s="483" t="s">
        <v>1346</v>
      </c>
      <c r="AH37" s="63" t="s">
        <v>206</v>
      </c>
      <c r="AI37" s="310"/>
      <c r="AJ37" s="624"/>
      <c r="AK37" s="698"/>
      <c r="AL37" s="632"/>
      <c r="AM37" s="628" t="s">
        <v>1517</v>
      </c>
    </row>
    <row r="38" spans="2:39" s="312" customFormat="1" ht="60" x14ac:dyDescent="0.25">
      <c r="B38" s="699"/>
      <c r="C38" s="682" t="s">
        <v>65</v>
      </c>
      <c r="D38" s="683"/>
      <c r="E38" s="684">
        <v>1200000000</v>
      </c>
      <c r="F38" s="685" t="s">
        <v>0</v>
      </c>
      <c r="G38" s="685" t="s">
        <v>32</v>
      </c>
      <c r="H38" s="682"/>
      <c r="I38" s="686">
        <v>42767</v>
      </c>
      <c r="J38" s="686">
        <v>42795</v>
      </c>
      <c r="K38" s="686">
        <v>42887</v>
      </c>
      <c r="L38" s="686">
        <v>42887</v>
      </c>
      <c r="M38" s="687">
        <v>43070</v>
      </c>
      <c r="N38" s="688" t="s">
        <v>0</v>
      </c>
      <c r="O38" s="689" t="s">
        <v>698</v>
      </c>
      <c r="P38" s="689" t="s">
        <v>699</v>
      </c>
      <c r="Q38" s="682"/>
      <c r="R38" s="686">
        <v>42767</v>
      </c>
      <c r="S38" s="686">
        <v>42795</v>
      </c>
      <c r="T38" s="686">
        <v>42887</v>
      </c>
      <c r="U38" s="686">
        <v>42887</v>
      </c>
      <c r="V38" s="690">
        <v>43070</v>
      </c>
      <c r="W38" s="693" t="s">
        <v>0</v>
      </c>
      <c r="X38" s="692" t="s">
        <v>698</v>
      </c>
      <c r="Y38" s="692" t="s">
        <v>699</v>
      </c>
      <c r="AA38" s="623"/>
      <c r="AB38" s="310"/>
      <c r="AC38" s="730" t="s">
        <v>1327</v>
      </c>
      <c r="AD38" s="707" t="s">
        <v>1369</v>
      </c>
      <c r="AE38" s="706">
        <v>-1200000000</v>
      </c>
      <c r="AF38" s="728">
        <v>1362865632</v>
      </c>
      <c r="AG38" s="483" t="s">
        <v>38</v>
      </c>
      <c r="AH38" s="63" t="s">
        <v>1316</v>
      </c>
      <c r="AI38" s="310"/>
      <c r="AJ38" s="624"/>
      <c r="AK38" s="698" t="s">
        <v>19</v>
      </c>
      <c r="AL38" s="632"/>
      <c r="AM38" s="628" t="s">
        <v>1513</v>
      </c>
    </row>
    <row r="39" spans="2:39" s="312" customFormat="1" ht="60" x14ac:dyDescent="0.25">
      <c r="B39" s="699"/>
      <c r="C39" s="682" t="s">
        <v>66</v>
      </c>
      <c r="D39" s="683"/>
      <c r="E39" s="684">
        <v>1500000000</v>
      </c>
      <c r="F39" s="685" t="s">
        <v>0</v>
      </c>
      <c r="G39" s="685" t="s">
        <v>32</v>
      </c>
      <c r="H39" s="682" t="s">
        <v>683</v>
      </c>
      <c r="I39" s="686"/>
      <c r="J39" s="686"/>
      <c r="K39" s="686">
        <v>42767</v>
      </c>
      <c r="L39" s="686">
        <v>42767</v>
      </c>
      <c r="M39" s="687">
        <v>43070</v>
      </c>
      <c r="N39" s="688" t="s">
        <v>19</v>
      </c>
      <c r="O39" s="689" t="s">
        <v>684</v>
      </c>
      <c r="P39" s="688"/>
      <c r="Q39" s="682" t="s">
        <v>683</v>
      </c>
      <c r="R39" s="686"/>
      <c r="S39" s="686"/>
      <c r="T39" s="686">
        <v>42767</v>
      </c>
      <c r="U39" s="686">
        <v>42767</v>
      </c>
      <c r="V39" s="690">
        <v>43070</v>
      </c>
      <c r="W39" s="693" t="s">
        <v>19</v>
      </c>
      <c r="X39" s="692" t="s">
        <v>684</v>
      </c>
      <c r="Y39" s="693"/>
      <c r="AA39" s="694" t="s">
        <v>19</v>
      </c>
      <c r="AB39" s="63"/>
      <c r="AC39" s="629" t="s">
        <v>1326</v>
      </c>
      <c r="AD39" s="707" t="s">
        <v>1368</v>
      </c>
      <c r="AE39" s="708">
        <v>1535000000</v>
      </c>
      <c r="AF39" s="728">
        <v>2000000000</v>
      </c>
      <c r="AG39" s="483" t="s">
        <v>1376</v>
      </c>
      <c r="AH39" s="63" t="s">
        <v>1322</v>
      </c>
      <c r="AI39" s="310"/>
      <c r="AJ39" s="624"/>
      <c r="AK39" s="698" t="s">
        <v>19</v>
      </c>
      <c r="AL39" s="627"/>
      <c r="AM39" s="628" t="s">
        <v>1513</v>
      </c>
    </row>
    <row r="40" spans="2:39" s="312" customFormat="1" ht="75" x14ac:dyDescent="0.25">
      <c r="B40" s="699"/>
      <c r="C40" s="682" t="s">
        <v>67</v>
      </c>
      <c r="D40" s="683"/>
      <c r="E40" s="684">
        <v>900000000</v>
      </c>
      <c r="F40" s="685" t="s">
        <v>0</v>
      </c>
      <c r="G40" s="685" t="s">
        <v>19</v>
      </c>
      <c r="H40" s="682"/>
      <c r="I40" s="686">
        <v>42795</v>
      </c>
      <c r="J40" s="686">
        <v>42826</v>
      </c>
      <c r="K40" s="686">
        <v>42917</v>
      </c>
      <c r="L40" s="686">
        <v>42899</v>
      </c>
      <c r="M40" s="687">
        <v>43079</v>
      </c>
      <c r="N40" s="688" t="s">
        <v>19</v>
      </c>
      <c r="O40" s="689" t="s">
        <v>700</v>
      </c>
      <c r="P40" s="688"/>
      <c r="Q40" s="682"/>
      <c r="R40" s="686">
        <v>42795</v>
      </c>
      <c r="S40" s="686">
        <v>42826</v>
      </c>
      <c r="T40" s="686">
        <v>42917</v>
      </c>
      <c r="U40" s="686">
        <v>42899</v>
      </c>
      <c r="V40" s="690">
        <v>43079</v>
      </c>
      <c r="W40" s="693" t="s">
        <v>19</v>
      </c>
      <c r="X40" s="692" t="s">
        <v>700</v>
      </c>
      <c r="Y40" s="693"/>
      <c r="AA40" s="694"/>
      <c r="AB40" s="63"/>
      <c r="AC40" s="629"/>
      <c r="AD40" s="702" t="s">
        <v>1327</v>
      </c>
      <c r="AE40" s="706">
        <v>-900000000</v>
      </c>
      <c r="AF40" s="728">
        <v>103312384</v>
      </c>
      <c r="AG40" s="483" t="s">
        <v>1377</v>
      </c>
      <c r="AH40" s="63" t="s">
        <v>1316</v>
      </c>
      <c r="AI40" s="310"/>
      <c r="AJ40" s="624"/>
      <c r="AK40" s="680"/>
      <c r="AL40" s="625"/>
      <c r="AM40" s="628" t="s">
        <v>1517</v>
      </c>
    </row>
    <row r="41" spans="2:39" s="312" customFormat="1" ht="75" x14ac:dyDescent="0.25">
      <c r="B41" s="699"/>
      <c r="C41" s="682" t="s">
        <v>68</v>
      </c>
      <c r="D41" s="683"/>
      <c r="E41" s="684">
        <v>2580000000</v>
      </c>
      <c r="F41" s="685" t="s">
        <v>0</v>
      </c>
      <c r="G41" s="685" t="s">
        <v>19</v>
      </c>
      <c r="H41" s="682"/>
      <c r="I41" s="686">
        <v>42795</v>
      </c>
      <c r="J41" s="686">
        <v>42826</v>
      </c>
      <c r="K41" s="686">
        <v>42917</v>
      </c>
      <c r="L41" s="686">
        <v>42899</v>
      </c>
      <c r="M41" s="687">
        <v>43079</v>
      </c>
      <c r="N41" s="688" t="s">
        <v>0</v>
      </c>
      <c r="O41" s="689" t="s">
        <v>701</v>
      </c>
      <c r="P41" s="689" t="s">
        <v>702</v>
      </c>
      <c r="Q41" s="682"/>
      <c r="R41" s="686">
        <v>42795</v>
      </c>
      <c r="S41" s="686">
        <v>42826</v>
      </c>
      <c r="T41" s="686">
        <v>42917</v>
      </c>
      <c r="U41" s="686">
        <v>42899</v>
      </c>
      <c r="V41" s="690">
        <v>43079</v>
      </c>
      <c r="W41" s="693" t="s">
        <v>0</v>
      </c>
      <c r="X41" s="692" t="s">
        <v>701</v>
      </c>
      <c r="Y41" s="692" t="s">
        <v>702</v>
      </c>
      <c r="AA41" s="694"/>
      <c r="AB41" s="63"/>
      <c r="AC41" s="629"/>
      <c r="AD41" s="702" t="s">
        <v>1327</v>
      </c>
      <c r="AE41" s="706">
        <v>-2580000000</v>
      </c>
      <c r="AF41" s="728">
        <v>100000000</v>
      </c>
      <c r="AG41" s="483" t="s">
        <v>1378</v>
      </c>
      <c r="AH41" s="63" t="s">
        <v>1344</v>
      </c>
      <c r="AI41" s="310"/>
      <c r="AJ41" s="624"/>
      <c r="AK41" s="680"/>
      <c r="AL41" s="625"/>
      <c r="AM41" s="628" t="s">
        <v>1517</v>
      </c>
    </row>
    <row r="42" spans="2:39" s="312" customFormat="1" ht="45" x14ac:dyDescent="0.25">
      <c r="B42" s="699"/>
      <c r="C42" s="682" t="s">
        <v>69</v>
      </c>
      <c r="D42" s="683"/>
      <c r="E42" s="684">
        <v>1800000000</v>
      </c>
      <c r="F42" s="685" t="s">
        <v>0</v>
      </c>
      <c r="G42" s="685" t="s">
        <v>19</v>
      </c>
      <c r="H42" s="682"/>
      <c r="I42" s="686">
        <v>42795</v>
      </c>
      <c r="J42" s="686">
        <v>42826</v>
      </c>
      <c r="K42" s="686">
        <v>42917</v>
      </c>
      <c r="L42" s="686">
        <v>42899</v>
      </c>
      <c r="M42" s="687">
        <v>43079</v>
      </c>
      <c r="N42" s="688" t="s">
        <v>0</v>
      </c>
      <c r="O42" s="689" t="s">
        <v>703</v>
      </c>
      <c r="P42" s="689" t="s">
        <v>704</v>
      </c>
      <c r="Q42" s="682"/>
      <c r="R42" s="686">
        <v>42795</v>
      </c>
      <c r="S42" s="686">
        <v>42826</v>
      </c>
      <c r="T42" s="686">
        <v>42917</v>
      </c>
      <c r="U42" s="686">
        <v>42899</v>
      </c>
      <c r="V42" s="690">
        <v>43079</v>
      </c>
      <c r="W42" s="693" t="s">
        <v>0</v>
      </c>
      <c r="X42" s="692" t="s">
        <v>703</v>
      </c>
      <c r="Y42" s="692" t="s">
        <v>704</v>
      </c>
      <c r="AA42" s="694"/>
      <c r="AB42" s="63"/>
      <c r="AC42" s="629"/>
      <c r="AE42" s="633"/>
      <c r="AF42" s="728">
        <v>100000000</v>
      </c>
      <c r="AG42" s="483" t="s">
        <v>1379</v>
      </c>
      <c r="AH42" s="63" t="s">
        <v>1344</v>
      </c>
      <c r="AI42" s="310"/>
      <c r="AJ42" s="624"/>
      <c r="AK42" s="698" t="s">
        <v>19</v>
      </c>
      <c r="AL42" s="632"/>
      <c r="AM42" s="628" t="s">
        <v>1513</v>
      </c>
    </row>
    <row r="43" spans="2:39" s="312" customFormat="1" ht="60" x14ac:dyDescent="0.25">
      <c r="B43" s="699"/>
      <c r="C43" s="682" t="s">
        <v>70</v>
      </c>
      <c r="D43" s="683"/>
      <c r="E43" s="684">
        <v>900000000</v>
      </c>
      <c r="F43" s="685" t="s">
        <v>0</v>
      </c>
      <c r="G43" s="685" t="s">
        <v>19</v>
      </c>
      <c r="H43" s="682"/>
      <c r="I43" s="686">
        <v>42795</v>
      </c>
      <c r="J43" s="686">
        <v>42826</v>
      </c>
      <c r="K43" s="686">
        <v>42917</v>
      </c>
      <c r="L43" s="686">
        <v>42899</v>
      </c>
      <c r="M43" s="687">
        <v>43079</v>
      </c>
      <c r="N43" s="688" t="s">
        <v>0</v>
      </c>
      <c r="O43" s="689" t="s">
        <v>705</v>
      </c>
      <c r="P43" s="688"/>
      <c r="Q43" s="682"/>
      <c r="R43" s="686">
        <v>42795</v>
      </c>
      <c r="S43" s="686">
        <v>42826</v>
      </c>
      <c r="T43" s="686">
        <v>42917</v>
      </c>
      <c r="U43" s="686">
        <v>42899</v>
      </c>
      <c r="V43" s="690">
        <v>43079</v>
      </c>
      <c r="W43" s="693" t="s">
        <v>0</v>
      </c>
      <c r="X43" s="692" t="s">
        <v>705</v>
      </c>
      <c r="Y43" s="693"/>
      <c r="AA43" s="694"/>
      <c r="AB43" s="63"/>
      <c r="AC43" s="704" t="s">
        <v>1327</v>
      </c>
      <c r="AD43" s="707" t="s">
        <v>1368</v>
      </c>
      <c r="AE43" s="706">
        <v>-900000000</v>
      </c>
      <c r="AF43" s="728">
        <v>720000000</v>
      </c>
      <c r="AG43" s="483" t="s">
        <v>1380</v>
      </c>
      <c r="AH43" s="63" t="s">
        <v>1344</v>
      </c>
      <c r="AI43" s="310"/>
      <c r="AJ43" s="624"/>
      <c r="AK43" s="698" t="s">
        <v>19</v>
      </c>
      <c r="AL43" s="632"/>
      <c r="AM43" s="628" t="s">
        <v>1518</v>
      </c>
    </row>
    <row r="44" spans="2:39" s="312" customFormat="1" ht="45" customHeight="1" x14ac:dyDescent="0.25">
      <c r="B44" s="699"/>
      <c r="C44" s="682" t="s">
        <v>71</v>
      </c>
      <c r="D44" s="683"/>
      <c r="E44" s="684">
        <v>1000000000</v>
      </c>
      <c r="F44" s="685" t="s">
        <v>0</v>
      </c>
      <c r="G44" s="685" t="s">
        <v>19</v>
      </c>
      <c r="H44" s="682"/>
      <c r="I44" s="686">
        <v>42795</v>
      </c>
      <c r="J44" s="686">
        <v>42826</v>
      </c>
      <c r="K44" s="686">
        <v>42917</v>
      </c>
      <c r="L44" s="686">
        <v>42899</v>
      </c>
      <c r="M44" s="687">
        <v>43079</v>
      </c>
      <c r="N44" s="688" t="s">
        <v>19</v>
      </c>
      <c r="O44" s="689" t="s">
        <v>706</v>
      </c>
      <c r="P44" s="688"/>
      <c r="Q44" s="682"/>
      <c r="R44" s="686">
        <v>42795</v>
      </c>
      <c r="S44" s="686">
        <v>42826</v>
      </c>
      <c r="T44" s="686">
        <v>42917</v>
      </c>
      <c r="U44" s="686">
        <v>42899</v>
      </c>
      <c r="V44" s="690">
        <v>43079</v>
      </c>
      <c r="W44" s="693" t="s">
        <v>19</v>
      </c>
      <c r="X44" s="692" t="s">
        <v>706</v>
      </c>
      <c r="Y44" s="693"/>
      <c r="AA44" s="694"/>
      <c r="AB44" s="63"/>
      <c r="AC44" s="704" t="s">
        <v>1327</v>
      </c>
      <c r="AD44" s="707" t="s">
        <v>1368</v>
      </c>
      <c r="AE44" s="706">
        <v>-1000000000</v>
      </c>
      <c r="AF44" s="310"/>
      <c r="AG44" s="310"/>
      <c r="AH44" s="310"/>
      <c r="AI44" s="310"/>
      <c r="AJ44" s="624"/>
      <c r="AK44" s="698"/>
      <c r="AL44" s="627"/>
      <c r="AM44" s="628" t="s">
        <v>1519</v>
      </c>
    </row>
    <row r="45" spans="2:39" s="312" customFormat="1" ht="45" customHeight="1" x14ac:dyDescent="0.25">
      <c r="B45" s="699"/>
      <c r="C45" s="682" t="s">
        <v>72</v>
      </c>
      <c r="D45" s="683"/>
      <c r="E45" s="684">
        <v>1000000000</v>
      </c>
      <c r="F45" s="685" t="s">
        <v>0</v>
      </c>
      <c r="G45" s="685" t="s">
        <v>19</v>
      </c>
      <c r="H45" s="682"/>
      <c r="I45" s="686">
        <v>42795</v>
      </c>
      <c r="J45" s="686">
        <v>42826</v>
      </c>
      <c r="K45" s="686">
        <v>42917</v>
      </c>
      <c r="L45" s="686">
        <v>42899</v>
      </c>
      <c r="M45" s="687">
        <v>43079</v>
      </c>
      <c r="N45" s="688" t="s">
        <v>0</v>
      </c>
      <c r="O45" s="689" t="s">
        <v>707</v>
      </c>
      <c r="P45" s="688"/>
      <c r="Q45" s="682"/>
      <c r="R45" s="686">
        <v>42795</v>
      </c>
      <c r="S45" s="686">
        <v>42826</v>
      </c>
      <c r="T45" s="686">
        <v>42917</v>
      </c>
      <c r="U45" s="686">
        <v>42899</v>
      </c>
      <c r="V45" s="690">
        <v>43079</v>
      </c>
      <c r="W45" s="693" t="s">
        <v>0</v>
      </c>
      <c r="X45" s="692" t="s">
        <v>707</v>
      </c>
      <c r="Y45" s="693"/>
      <c r="AA45" s="694"/>
      <c r="AB45" s="63"/>
      <c r="AC45" s="704" t="s">
        <v>1327</v>
      </c>
      <c r="AD45" s="707" t="s">
        <v>1368</v>
      </c>
      <c r="AE45" s="706">
        <v>-1000000000</v>
      </c>
      <c r="AF45" s="310"/>
      <c r="AG45" s="310"/>
      <c r="AH45" s="310"/>
      <c r="AI45" s="310"/>
      <c r="AJ45" s="624"/>
      <c r="AK45" s="698"/>
      <c r="AL45" s="627"/>
      <c r="AM45" s="628" t="s">
        <v>1344</v>
      </c>
    </row>
    <row r="46" spans="2:39" s="312" customFormat="1" ht="45" customHeight="1" x14ac:dyDescent="0.25">
      <c r="B46" s="699"/>
      <c r="C46" s="682" t="s">
        <v>73</v>
      </c>
      <c r="D46" s="683"/>
      <c r="E46" s="684">
        <v>1000000000</v>
      </c>
      <c r="F46" s="685" t="s">
        <v>0</v>
      </c>
      <c r="G46" s="685" t="s">
        <v>19</v>
      </c>
      <c r="H46" s="682"/>
      <c r="I46" s="686">
        <v>42795</v>
      </c>
      <c r="J46" s="686">
        <v>42826</v>
      </c>
      <c r="K46" s="686">
        <v>42917</v>
      </c>
      <c r="L46" s="686">
        <v>42899</v>
      </c>
      <c r="M46" s="687">
        <v>43079</v>
      </c>
      <c r="N46" s="688" t="s">
        <v>0</v>
      </c>
      <c r="O46" s="689" t="s">
        <v>707</v>
      </c>
      <c r="P46" s="688"/>
      <c r="Q46" s="682"/>
      <c r="R46" s="686">
        <v>42795</v>
      </c>
      <c r="S46" s="686">
        <v>42826</v>
      </c>
      <c r="T46" s="686">
        <v>42917</v>
      </c>
      <c r="U46" s="686">
        <v>42899</v>
      </c>
      <c r="V46" s="690">
        <v>43079</v>
      </c>
      <c r="W46" s="693" t="s">
        <v>0</v>
      </c>
      <c r="X46" s="692" t="s">
        <v>707</v>
      </c>
      <c r="Y46" s="693"/>
      <c r="AA46" s="694"/>
      <c r="AB46" s="63"/>
      <c r="AC46" s="704" t="s">
        <v>1327</v>
      </c>
      <c r="AD46" s="707" t="s">
        <v>1368</v>
      </c>
      <c r="AE46" s="706">
        <v>-1000000000</v>
      </c>
      <c r="AF46" s="310"/>
      <c r="AG46" s="310"/>
      <c r="AH46" s="310"/>
      <c r="AI46" s="310"/>
      <c r="AJ46" s="624"/>
      <c r="AK46" s="698" t="s">
        <v>19</v>
      </c>
      <c r="AL46" s="627"/>
      <c r="AM46" s="628" t="s">
        <v>1513</v>
      </c>
    </row>
    <row r="47" spans="2:39" s="312" customFormat="1" ht="45" customHeight="1" x14ac:dyDescent="0.25">
      <c r="B47" s="699"/>
      <c r="C47" s="682" t="s">
        <v>36</v>
      </c>
      <c r="D47" s="683"/>
      <c r="E47" s="684">
        <v>2753000000</v>
      </c>
      <c r="F47" s="685" t="s">
        <v>0</v>
      </c>
      <c r="G47" s="685" t="s">
        <v>19</v>
      </c>
      <c r="H47" s="682"/>
      <c r="I47" s="686">
        <v>42795</v>
      </c>
      <c r="J47" s="686">
        <v>42826</v>
      </c>
      <c r="K47" s="686">
        <v>42917</v>
      </c>
      <c r="L47" s="686">
        <v>42899</v>
      </c>
      <c r="M47" s="687">
        <v>43079</v>
      </c>
      <c r="N47" s="688" t="s">
        <v>19</v>
      </c>
      <c r="O47" s="689" t="s">
        <v>708</v>
      </c>
      <c r="P47" s="688"/>
      <c r="Q47" s="682"/>
      <c r="R47" s="686">
        <v>42795</v>
      </c>
      <c r="S47" s="686">
        <v>42826</v>
      </c>
      <c r="T47" s="686">
        <v>42917</v>
      </c>
      <c r="U47" s="686">
        <v>42899</v>
      </c>
      <c r="V47" s="690">
        <v>43079</v>
      </c>
      <c r="W47" s="693" t="s">
        <v>19</v>
      </c>
      <c r="X47" s="692" t="s">
        <v>708</v>
      </c>
      <c r="Y47" s="693"/>
      <c r="AA47" s="694" t="s">
        <v>19</v>
      </c>
      <c r="AB47" s="63"/>
      <c r="AC47" s="629" t="s">
        <v>1316</v>
      </c>
      <c r="AE47" s="708">
        <v>2559428156</v>
      </c>
      <c r="AF47" s="310"/>
      <c r="AG47" s="310"/>
      <c r="AH47" s="310"/>
      <c r="AI47" s="310"/>
      <c r="AJ47" s="624"/>
      <c r="AK47" s="698" t="s">
        <v>19</v>
      </c>
      <c r="AL47" s="632"/>
      <c r="AM47" s="628" t="s">
        <v>1323</v>
      </c>
    </row>
    <row r="48" spans="2:39" s="312" customFormat="1" ht="45" customHeight="1" x14ac:dyDescent="0.25">
      <c r="B48" s="699"/>
      <c r="C48" s="682" t="s">
        <v>74</v>
      </c>
      <c r="D48" s="683"/>
      <c r="E48" s="684">
        <v>3247000000</v>
      </c>
      <c r="F48" s="685" t="s">
        <v>0</v>
      </c>
      <c r="G48" s="685" t="s">
        <v>19</v>
      </c>
      <c r="H48" s="682"/>
      <c r="I48" s="686">
        <v>42795</v>
      </c>
      <c r="J48" s="686">
        <v>42826</v>
      </c>
      <c r="K48" s="686">
        <v>42917</v>
      </c>
      <c r="L48" s="686">
        <v>42899</v>
      </c>
      <c r="M48" s="687">
        <v>43079</v>
      </c>
      <c r="N48" s="688" t="s">
        <v>19</v>
      </c>
      <c r="O48" s="689" t="s">
        <v>708</v>
      </c>
      <c r="P48" s="688"/>
      <c r="Q48" s="682"/>
      <c r="R48" s="686">
        <v>42795</v>
      </c>
      <c r="S48" s="686">
        <v>42826</v>
      </c>
      <c r="T48" s="686">
        <v>42917</v>
      </c>
      <c r="U48" s="686">
        <v>42899</v>
      </c>
      <c r="V48" s="690">
        <v>43079</v>
      </c>
      <c r="W48" s="693" t="s">
        <v>19</v>
      </c>
      <c r="X48" s="692" t="s">
        <v>708</v>
      </c>
      <c r="Y48" s="693"/>
      <c r="AA48" s="694"/>
      <c r="AB48" s="63"/>
      <c r="AC48" s="629" t="s">
        <v>1316</v>
      </c>
      <c r="AE48" s="708">
        <v>3565920040</v>
      </c>
      <c r="AF48" s="310"/>
      <c r="AG48" s="310"/>
      <c r="AH48" s="310"/>
      <c r="AI48" s="310"/>
      <c r="AJ48" s="624"/>
      <c r="AK48" s="698" t="s">
        <v>19</v>
      </c>
      <c r="AL48" s="632"/>
      <c r="AM48" s="628" t="s">
        <v>1323</v>
      </c>
    </row>
    <row r="49" spans="2:39" s="312" customFormat="1" ht="60" x14ac:dyDescent="0.25">
      <c r="B49" s="699"/>
      <c r="C49" s="682" t="s">
        <v>75</v>
      </c>
      <c r="D49" s="683"/>
      <c r="E49" s="684">
        <v>633208149</v>
      </c>
      <c r="F49" s="685" t="s">
        <v>32</v>
      </c>
      <c r="G49" s="685" t="s">
        <v>32</v>
      </c>
      <c r="H49" s="682"/>
      <c r="I49" s="686"/>
      <c r="J49" s="686"/>
      <c r="K49" s="686">
        <v>42917</v>
      </c>
      <c r="L49" s="686">
        <v>42887</v>
      </c>
      <c r="M49" s="687">
        <v>43097</v>
      </c>
      <c r="N49" s="688" t="s">
        <v>0</v>
      </c>
      <c r="O49" s="689" t="s">
        <v>685</v>
      </c>
      <c r="P49" s="689" t="s">
        <v>686</v>
      </c>
      <c r="Q49" s="682"/>
      <c r="R49" s="686"/>
      <c r="S49" s="686"/>
      <c r="T49" s="686">
        <v>42917</v>
      </c>
      <c r="U49" s="686">
        <v>42887</v>
      </c>
      <c r="V49" s="690">
        <v>43097</v>
      </c>
      <c r="W49" s="693" t="s">
        <v>0</v>
      </c>
      <c r="X49" s="692" t="s">
        <v>685</v>
      </c>
      <c r="Y49" s="692" t="s">
        <v>686</v>
      </c>
      <c r="AA49" s="694"/>
      <c r="AB49" s="63"/>
      <c r="AC49" s="704" t="s">
        <v>1327</v>
      </c>
      <c r="AD49" s="707" t="s">
        <v>1368</v>
      </c>
      <c r="AE49" s="706">
        <v>-633208149</v>
      </c>
      <c r="AF49" s="310"/>
      <c r="AG49" s="310"/>
      <c r="AH49" s="310"/>
      <c r="AI49" s="310"/>
      <c r="AJ49" s="624"/>
      <c r="AK49" s="698" t="s">
        <v>19</v>
      </c>
      <c r="AL49" s="632"/>
      <c r="AM49" s="628" t="s">
        <v>1323</v>
      </c>
    </row>
    <row r="50" spans="2:39" s="312" customFormat="1" ht="45" customHeight="1" x14ac:dyDescent="0.25">
      <c r="B50" s="699"/>
      <c r="C50" s="682" t="s">
        <v>51</v>
      </c>
      <c r="D50" s="683"/>
      <c r="E50" s="684">
        <v>400000000</v>
      </c>
      <c r="F50" s="685" t="s">
        <v>0</v>
      </c>
      <c r="G50" s="685" t="s">
        <v>32</v>
      </c>
      <c r="H50" s="682" t="s">
        <v>687</v>
      </c>
      <c r="I50" s="686"/>
      <c r="J50" s="686"/>
      <c r="K50" s="686">
        <v>43070</v>
      </c>
      <c r="L50" s="686">
        <v>43070</v>
      </c>
      <c r="M50" s="687">
        <v>43070</v>
      </c>
      <c r="N50" s="688" t="s">
        <v>32</v>
      </c>
      <c r="O50" s="689"/>
      <c r="P50" s="689" t="s">
        <v>709</v>
      </c>
      <c r="Q50" s="682" t="s">
        <v>687</v>
      </c>
      <c r="R50" s="686"/>
      <c r="S50" s="686"/>
      <c r="T50" s="686">
        <v>43070</v>
      </c>
      <c r="U50" s="686">
        <v>43070</v>
      </c>
      <c r="V50" s="690">
        <v>43070</v>
      </c>
      <c r="W50" s="693" t="s">
        <v>32</v>
      </c>
      <c r="X50" s="692"/>
      <c r="Y50" s="692" t="s">
        <v>709</v>
      </c>
      <c r="AA50" s="694"/>
      <c r="AB50" s="63"/>
      <c r="AC50" s="629"/>
      <c r="AD50" s="707" t="s">
        <v>1368</v>
      </c>
      <c r="AE50" s="623"/>
      <c r="AF50" s="310"/>
      <c r="AG50" s="310"/>
      <c r="AH50" s="310"/>
      <c r="AI50" s="310"/>
      <c r="AJ50" s="624"/>
      <c r="AK50" s="698"/>
      <c r="AL50" s="627"/>
      <c r="AM50" s="628" t="s">
        <v>1520</v>
      </c>
    </row>
    <row r="51" spans="2:39" s="312" customFormat="1" ht="45" x14ac:dyDescent="0.25">
      <c r="B51" s="699"/>
      <c r="C51" s="682" t="s">
        <v>76</v>
      </c>
      <c r="D51" s="683"/>
      <c r="E51" s="684">
        <v>6541333554</v>
      </c>
      <c r="F51" s="685" t="s">
        <v>0</v>
      </c>
      <c r="G51" s="685" t="s">
        <v>32</v>
      </c>
      <c r="H51" s="682" t="s">
        <v>710</v>
      </c>
      <c r="I51" s="686"/>
      <c r="J51" s="686"/>
      <c r="K51" s="686">
        <v>42736</v>
      </c>
      <c r="L51" s="686">
        <v>42736</v>
      </c>
      <c r="M51" s="687">
        <v>42917</v>
      </c>
      <c r="N51" s="688" t="s">
        <v>19</v>
      </c>
      <c r="O51" s="689" t="s">
        <v>669</v>
      </c>
      <c r="P51" s="688"/>
      <c r="Q51" s="682" t="s">
        <v>710</v>
      </c>
      <c r="R51" s="686"/>
      <c r="S51" s="686"/>
      <c r="T51" s="686">
        <v>42736</v>
      </c>
      <c r="U51" s="686">
        <v>42736</v>
      </c>
      <c r="V51" s="690">
        <v>42917</v>
      </c>
      <c r="W51" s="693" t="s">
        <v>19</v>
      </c>
      <c r="X51" s="692" t="s">
        <v>669</v>
      </c>
      <c r="Y51" s="693"/>
      <c r="AA51" s="694"/>
      <c r="AB51" s="63"/>
      <c r="AC51" s="629" t="s">
        <v>1316</v>
      </c>
      <c r="AE51" s="708">
        <v>1742375429</v>
      </c>
      <c r="AF51" s="310" t="s">
        <v>1370</v>
      </c>
      <c r="AG51" s="310"/>
      <c r="AH51" s="310"/>
      <c r="AI51" s="310"/>
      <c r="AJ51" s="624"/>
      <c r="AK51" s="698"/>
      <c r="AL51" s="627"/>
      <c r="AM51" s="628" t="s">
        <v>1520</v>
      </c>
    </row>
    <row r="52" spans="2:39" s="312" customFormat="1" ht="60" x14ac:dyDescent="0.25">
      <c r="B52" s="699"/>
      <c r="C52" s="682" t="s">
        <v>77</v>
      </c>
      <c r="D52" s="683"/>
      <c r="E52" s="684">
        <v>659211230</v>
      </c>
      <c r="F52" s="685" t="s">
        <v>0</v>
      </c>
      <c r="G52" s="685" t="s">
        <v>32</v>
      </c>
      <c r="H52" s="682" t="s">
        <v>710</v>
      </c>
      <c r="I52" s="686"/>
      <c r="J52" s="686"/>
      <c r="K52" s="686">
        <v>42736</v>
      </c>
      <c r="L52" s="686">
        <v>42736</v>
      </c>
      <c r="M52" s="687">
        <v>42917</v>
      </c>
      <c r="N52" s="688" t="s">
        <v>19</v>
      </c>
      <c r="O52" s="689" t="s">
        <v>669</v>
      </c>
      <c r="P52" s="688"/>
      <c r="Q52" s="682" t="s">
        <v>710</v>
      </c>
      <c r="R52" s="686"/>
      <c r="S52" s="686"/>
      <c r="T52" s="686">
        <v>42736</v>
      </c>
      <c r="U52" s="686">
        <v>42736</v>
      </c>
      <c r="V52" s="690">
        <v>42917</v>
      </c>
      <c r="W52" s="693" t="s">
        <v>19</v>
      </c>
      <c r="X52" s="692" t="s">
        <v>669</v>
      </c>
      <c r="Y52" s="693"/>
      <c r="AA52" s="694"/>
      <c r="AB52" s="63"/>
      <c r="AC52" s="629" t="s">
        <v>1316</v>
      </c>
      <c r="AE52" s="708">
        <v>622824579</v>
      </c>
      <c r="AF52" s="310" t="s">
        <v>1370</v>
      </c>
      <c r="AG52" s="310"/>
      <c r="AH52" s="310"/>
      <c r="AI52" s="310"/>
      <c r="AJ52" s="624"/>
      <c r="AK52" s="698"/>
      <c r="AL52" s="627" t="s">
        <v>1521</v>
      </c>
      <c r="AM52" s="634" t="s">
        <v>1324</v>
      </c>
    </row>
    <row r="53" spans="2:39" s="312" customFormat="1" ht="45" x14ac:dyDescent="0.25">
      <c r="B53" s="699"/>
      <c r="C53" s="682" t="s">
        <v>78</v>
      </c>
      <c r="D53" s="683"/>
      <c r="E53" s="684">
        <v>5538495245</v>
      </c>
      <c r="F53" s="685" t="s">
        <v>0</v>
      </c>
      <c r="G53" s="685" t="s">
        <v>32</v>
      </c>
      <c r="H53" s="682" t="s">
        <v>710</v>
      </c>
      <c r="I53" s="686"/>
      <c r="J53" s="686"/>
      <c r="K53" s="686">
        <v>42736</v>
      </c>
      <c r="L53" s="686">
        <v>42736</v>
      </c>
      <c r="M53" s="687">
        <v>42917</v>
      </c>
      <c r="N53" s="688" t="s">
        <v>19</v>
      </c>
      <c r="O53" s="689" t="s">
        <v>669</v>
      </c>
      <c r="P53" s="688"/>
      <c r="Q53" s="682" t="s">
        <v>710</v>
      </c>
      <c r="R53" s="686"/>
      <c r="S53" s="686"/>
      <c r="T53" s="686">
        <v>42736</v>
      </c>
      <c r="U53" s="686">
        <v>42736</v>
      </c>
      <c r="V53" s="690">
        <v>42917</v>
      </c>
      <c r="W53" s="693" t="s">
        <v>19</v>
      </c>
      <c r="X53" s="692" t="s">
        <v>669</v>
      </c>
      <c r="Y53" s="693"/>
      <c r="AA53" s="694"/>
      <c r="AB53" s="63"/>
      <c r="AC53" s="629" t="s">
        <v>1316</v>
      </c>
      <c r="AE53" s="708">
        <v>10891496078</v>
      </c>
      <c r="AF53" s="310" t="s">
        <v>1370</v>
      </c>
      <c r="AG53" s="310"/>
      <c r="AH53" s="310"/>
      <c r="AI53" s="310"/>
      <c r="AJ53" s="624"/>
      <c r="AK53" s="698"/>
      <c r="AL53" s="627"/>
      <c r="AM53" s="634" t="s">
        <v>1324</v>
      </c>
    </row>
    <row r="54" spans="2:39" s="312" customFormat="1" ht="120" x14ac:dyDescent="0.25">
      <c r="B54" s="699"/>
      <c r="C54" s="682" t="s">
        <v>79</v>
      </c>
      <c r="D54" s="683"/>
      <c r="E54" s="684">
        <v>3356068887</v>
      </c>
      <c r="F54" s="685" t="s">
        <v>0</v>
      </c>
      <c r="G54" s="685" t="s">
        <v>32</v>
      </c>
      <c r="H54" s="682" t="s">
        <v>710</v>
      </c>
      <c r="I54" s="686"/>
      <c r="J54" s="686"/>
      <c r="K54" s="686">
        <v>42736</v>
      </c>
      <c r="L54" s="686">
        <v>42736</v>
      </c>
      <c r="M54" s="687">
        <v>42917</v>
      </c>
      <c r="N54" s="688" t="s">
        <v>19</v>
      </c>
      <c r="O54" s="689" t="s">
        <v>669</v>
      </c>
      <c r="P54" s="688"/>
      <c r="Q54" s="682" t="s">
        <v>710</v>
      </c>
      <c r="R54" s="686"/>
      <c r="S54" s="686"/>
      <c r="T54" s="686">
        <v>42736</v>
      </c>
      <c r="U54" s="686">
        <v>42736</v>
      </c>
      <c r="V54" s="690">
        <v>42917</v>
      </c>
      <c r="W54" s="693" t="s">
        <v>19</v>
      </c>
      <c r="X54" s="692" t="s">
        <v>669</v>
      </c>
      <c r="Y54" s="693"/>
      <c r="AA54" s="694"/>
      <c r="AB54" s="63"/>
      <c r="AC54" s="629" t="s">
        <v>1316</v>
      </c>
      <c r="AE54" s="708">
        <v>2355829725</v>
      </c>
      <c r="AF54" s="310" t="s">
        <v>1370</v>
      </c>
      <c r="AG54" s="310"/>
      <c r="AH54" s="310"/>
      <c r="AI54" s="310"/>
      <c r="AJ54" s="624"/>
      <c r="AK54" s="698"/>
      <c r="AL54" s="627" t="s">
        <v>674</v>
      </c>
      <c r="AM54" s="634" t="s">
        <v>1324</v>
      </c>
    </row>
    <row r="55" spans="2:39" s="312" customFormat="1" ht="45.75" thickBot="1" x14ac:dyDescent="0.3">
      <c r="B55" s="709"/>
      <c r="C55" s="710" t="s">
        <v>80</v>
      </c>
      <c r="D55" s="711"/>
      <c r="E55" s="712">
        <v>8640536935</v>
      </c>
      <c r="F55" s="713" t="s">
        <v>0</v>
      </c>
      <c r="G55" s="713" t="s">
        <v>32</v>
      </c>
      <c r="H55" s="710" t="s">
        <v>710</v>
      </c>
      <c r="I55" s="714"/>
      <c r="J55" s="714"/>
      <c r="K55" s="714">
        <v>42736</v>
      </c>
      <c r="L55" s="714">
        <v>42736</v>
      </c>
      <c r="M55" s="715">
        <v>42917</v>
      </c>
      <c r="N55" s="688" t="s">
        <v>19</v>
      </c>
      <c r="O55" s="689" t="s">
        <v>669</v>
      </c>
      <c r="P55" s="688"/>
      <c r="Q55" s="710" t="s">
        <v>710</v>
      </c>
      <c r="R55" s="714"/>
      <c r="S55" s="714"/>
      <c r="T55" s="714">
        <v>42736</v>
      </c>
      <c r="U55" s="714">
        <v>42736</v>
      </c>
      <c r="V55" s="716">
        <v>42917</v>
      </c>
      <c r="W55" s="693" t="s">
        <v>19</v>
      </c>
      <c r="X55" s="692" t="s">
        <v>669</v>
      </c>
      <c r="Y55" s="693"/>
      <c r="AA55" s="694"/>
      <c r="AB55" s="63"/>
      <c r="AC55" s="629" t="s">
        <v>1316</v>
      </c>
      <c r="AE55" s="708">
        <v>8396728086</v>
      </c>
      <c r="AF55" s="310" t="s">
        <v>1370</v>
      </c>
      <c r="AG55" s="310"/>
      <c r="AH55" s="310"/>
      <c r="AI55" s="310"/>
      <c r="AJ55" s="624"/>
      <c r="AK55" s="698"/>
      <c r="AL55" s="627" t="s">
        <v>677</v>
      </c>
      <c r="AM55" s="634" t="s">
        <v>1324</v>
      </c>
    </row>
    <row r="56" spans="2:39" s="312" customFormat="1" ht="45.75" thickBot="1" x14ac:dyDescent="0.3">
      <c r="B56" s="699" t="s">
        <v>81</v>
      </c>
      <c r="C56" s="718"/>
      <c r="D56" s="719"/>
      <c r="E56" s="719"/>
      <c r="F56" s="720"/>
      <c r="G56" s="720"/>
      <c r="H56" s="718"/>
      <c r="I56" s="721"/>
      <c r="J56" s="721"/>
      <c r="K56" s="721"/>
      <c r="L56" s="721"/>
      <c r="M56" s="722"/>
      <c r="N56" s="688"/>
      <c r="O56" s="689"/>
      <c r="P56" s="688"/>
      <c r="Q56" s="718"/>
      <c r="R56" s="721"/>
      <c r="S56" s="721"/>
      <c r="T56" s="721"/>
      <c r="U56" s="721"/>
      <c r="V56" s="723"/>
      <c r="W56" s="693"/>
      <c r="X56" s="692"/>
      <c r="Y56" s="693"/>
      <c r="AA56" s="694"/>
      <c r="AB56" s="63"/>
      <c r="AC56" s="629"/>
      <c r="AD56" s="312" t="s">
        <v>1383</v>
      </c>
      <c r="AE56" s="623"/>
      <c r="AF56" s="310"/>
      <c r="AG56" s="310"/>
      <c r="AH56" s="310"/>
      <c r="AI56" s="310"/>
      <c r="AJ56" s="624"/>
      <c r="AK56" s="698"/>
      <c r="AL56" s="627" t="s">
        <v>688</v>
      </c>
      <c r="AM56" s="634" t="s">
        <v>1324</v>
      </c>
    </row>
    <row r="57" spans="2:39" s="312" customFormat="1" ht="45" x14ac:dyDescent="0.25">
      <c r="B57" s="699"/>
      <c r="C57" s="682" t="s">
        <v>82</v>
      </c>
      <c r="D57" s="683"/>
      <c r="E57" s="684">
        <v>1100668320</v>
      </c>
      <c r="F57" s="685" t="s">
        <v>0</v>
      </c>
      <c r="G57" s="685" t="s">
        <v>32</v>
      </c>
      <c r="H57" s="682" t="s">
        <v>711</v>
      </c>
      <c r="I57" s="686"/>
      <c r="J57" s="686"/>
      <c r="K57" s="686">
        <v>42736</v>
      </c>
      <c r="L57" s="686">
        <v>42736</v>
      </c>
      <c r="M57" s="687">
        <v>43070</v>
      </c>
      <c r="N57" s="688" t="s">
        <v>19</v>
      </c>
      <c r="O57" s="689" t="s">
        <v>669</v>
      </c>
      <c r="P57" s="688"/>
      <c r="Q57" s="682" t="s">
        <v>711</v>
      </c>
      <c r="R57" s="686"/>
      <c r="S57" s="686"/>
      <c r="T57" s="686">
        <v>42736</v>
      </c>
      <c r="U57" s="686">
        <v>42736</v>
      </c>
      <c r="V57" s="690">
        <v>43070</v>
      </c>
      <c r="W57" s="693" t="s">
        <v>19</v>
      </c>
      <c r="X57" s="692" t="s">
        <v>669</v>
      </c>
      <c r="Y57" s="693"/>
      <c r="AA57" s="694" t="s">
        <v>19</v>
      </c>
      <c r="AB57" s="63"/>
      <c r="AC57" s="629" t="s">
        <v>1316</v>
      </c>
      <c r="AE57" s="623"/>
      <c r="AF57" s="310"/>
      <c r="AG57" s="310"/>
      <c r="AH57" s="310"/>
      <c r="AI57" s="310"/>
      <c r="AJ57" s="624"/>
      <c r="AK57" s="731" t="s">
        <v>19</v>
      </c>
      <c r="AL57" s="635"/>
      <c r="AM57" s="636" t="s">
        <v>1316</v>
      </c>
    </row>
    <row r="58" spans="2:39" s="312" customFormat="1" ht="45" x14ac:dyDescent="0.25">
      <c r="B58" s="699"/>
      <c r="C58" s="682" t="s">
        <v>82</v>
      </c>
      <c r="D58" s="683"/>
      <c r="E58" s="684">
        <v>749971658</v>
      </c>
      <c r="F58" s="685" t="s">
        <v>0</v>
      </c>
      <c r="G58" s="685" t="s">
        <v>32</v>
      </c>
      <c r="H58" s="682" t="s">
        <v>711</v>
      </c>
      <c r="I58" s="686"/>
      <c r="J58" s="686"/>
      <c r="K58" s="686">
        <v>42736</v>
      </c>
      <c r="L58" s="686">
        <v>42736</v>
      </c>
      <c r="M58" s="687">
        <v>43070</v>
      </c>
      <c r="N58" s="688" t="s">
        <v>19</v>
      </c>
      <c r="O58" s="689" t="s">
        <v>669</v>
      </c>
      <c r="P58" s="688"/>
      <c r="Q58" s="682" t="s">
        <v>711</v>
      </c>
      <c r="R58" s="686"/>
      <c r="S58" s="686"/>
      <c r="T58" s="686">
        <v>42736</v>
      </c>
      <c r="U58" s="686">
        <v>42736</v>
      </c>
      <c r="V58" s="690">
        <v>43070</v>
      </c>
      <c r="W58" s="693" t="s">
        <v>19</v>
      </c>
      <c r="X58" s="692" t="s">
        <v>669</v>
      </c>
      <c r="Y58" s="693"/>
      <c r="AA58" s="694" t="s">
        <v>19</v>
      </c>
      <c r="AB58" s="63"/>
      <c r="AC58" s="629" t="s">
        <v>1316</v>
      </c>
      <c r="AE58" s="623"/>
      <c r="AF58" s="310"/>
      <c r="AG58" s="310"/>
      <c r="AH58" s="310"/>
      <c r="AI58" s="310"/>
      <c r="AJ58" s="624"/>
      <c r="AK58" s="698" t="s">
        <v>19</v>
      </c>
      <c r="AL58" s="627"/>
      <c r="AM58" s="628" t="s">
        <v>1316</v>
      </c>
    </row>
    <row r="59" spans="2:39" s="312" customFormat="1" ht="45" x14ac:dyDescent="0.25">
      <c r="B59" s="699"/>
      <c r="C59" s="682" t="s">
        <v>83</v>
      </c>
      <c r="D59" s="683"/>
      <c r="E59" s="684">
        <v>3280571965</v>
      </c>
      <c r="F59" s="685" t="s">
        <v>0</v>
      </c>
      <c r="G59" s="685" t="s">
        <v>32</v>
      </c>
      <c r="H59" s="682" t="s">
        <v>711</v>
      </c>
      <c r="I59" s="686"/>
      <c r="J59" s="686"/>
      <c r="K59" s="686">
        <v>42736</v>
      </c>
      <c r="L59" s="686">
        <v>42736</v>
      </c>
      <c r="M59" s="687">
        <v>43070</v>
      </c>
      <c r="N59" s="688" t="s">
        <v>19</v>
      </c>
      <c r="O59" s="689" t="s">
        <v>669</v>
      </c>
      <c r="P59" s="688"/>
      <c r="Q59" s="682" t="s">
        <v>711</v>
      </c>
      <c r="R59" s="686"/>
      <c r="S59" s="686"/>
      <c r="T59" s="686">
        <v>42736</v>
      </c>
      <c r="U59" s="686">
        <v>42736</v>
      </c>
      <c r="V59" s="690">
        <v>43070</v>
      </c>
      <c r="W59" s="693" t="s">
        <v>19</v>
      </c>
      <c r="X59" s="692" t="s">
        <v>669</v>
      </c>
      <c r="Y59" s="693"/>
      <c r="AA59" s="694" t="s">
        <v>19</v>
      </c>
      <c r="AB59" s="63"/>
      <c r="AC59" s="629" t="s">
        <v>1316</v>
      </c>
      <c r="AE59" s="623"/>
      <c r="AF59" s="310"/>
      <c r="AG59" s="310"/>
      <c r="AH59" s="310"/>
      <c r="AI59" s="310"/>
      <c r="AJ59" s="624"/>
      <c r="AK59" s="698"/>
      <c r="AL59" s="627"/>
      <c r="AM59" s="628" t="s">
        <v>1520</v>
      </c>
    </row>
    <row r="60" spans="2:39" s="312" customFormat="1" ht="45.75" thickBot="1" x14ac:dyDescent="0.3">
      <c r="B60" s="699"/>
      <c r="C60" s="682" t="s">
        <v>83</v>
      </c>
      <c r="D60" s="683"/>
      <c r="E60" s="684">
        <v>1297364835</v>
      </c>
      <c r="F60" s="685" t="s">
        <v>0</v>
      </c>
      <c r="G60" s="685" t="s">
        <v>32</v>
      </c>
      <c r="H60" s="682" t="s">
        <v>711</v>
      </c>
      <c r="I60" s="686"/>
      <c r="J60" s="686"/>
      <c r="K60" s="686">
        <v>42736</v>
      </c>
      <c r="L60" s="686">
        <v>42736</v>
      </c>
      <c r="M60" s="687">
        <v>43070</v>
      </c>
      <c r="N60" s="688" t="s">
        <v>19</v>
      </c>
      <c r="O60" s="689" t="s">
        <v>669</v>
      </c>
      <c r="P60" s="688"/>
      <c r="Q60" s="682" t="s">
        <v>711</v>
      </c>
      <c r="R60" s="686"/>
      <c r="S60" s="686"/>
      <c r="T60" s="686">
        <v>42736</v>
      </c>
      <c r="U60" s="686">
        <v>42736</v>
      </c>
      <c r="V60" s="690">
        <v>43070</v>
      </c>
      <c r="W60" s="693" t="s">
        <v>19</v>
      </c>
      <c r="X60" s="692" t="s">
        <v>669</v>
      </c>
      <c r="Y60" s="693"/>
      <c r="AA60" s="694" t="s">
        <v>19</v>
      </c>
      <c r="AB60" s="63"/>
      <c r="AC60" s="629" t="s">
        <v>1316</v>
      </c>
      <c r="AE60" s="623"/>
      <c r="AF60" s="310"/>
      <c r="AG60" s="310"/>
      <c r="AH60" s="310"/>
      <c r="AI60" s="310"/>
      <c r="AJ60" s="624"/>
      <c r="AK60" s="732" t="s">
        <v>19</v>
      </c>
      <c r="AL60" s="637"/>
      <c r="AM60" s="638" t="s">
        <v>1316</v>
      </c>
    </row>
    <row r="61" spans="2:39" s="312" customFormat="1" ht="45" customHeight="1" x14ac:dyDescent="0.25">
      <c r="B61" s="699"/>
      <c r="C61" s="682" t="s">
        <v>136</v>
      </c>
      <c r="D61" s="683"/>
      <c r="E61" s="684">
        <v>30000000</v>
      </c>
      <c r="F61" s="685" t="s">
        <v>0</v>
      </c>
      <c r="G61" s="685" t="s">
        <v>32</v>
      </c>
      <c r="H61" s="682" t="s">
        <v>694</v>
      </c>
      <c r="I61" s="686"/>
      <c r="J61" s="686"/>
      <c r="K61" s="686">
        <v>43009</v>
      </c>
      <c r="L61" s="686">
        <v>43009</v>
      </c>
      <c r="M61" s="687">
        <v>43070</v>
      </c>
      <c r="N61" s="688" t="s">
        <v>32</v>
      </c>
      <c r="O61" s="689"/>
      <c r="P61" s="688"/>
      <c r="Q61" s="682" t="s">
        <v>694</v>
      </c>
      <c r="R61" s="686"/>
      <c r="S61" s="686"/>
      <c r="T61" s="686">
        <v>43009</v>
      </c>
      <c r="U61" s="686">
        <v>43009</v>
      </c>
      <c r="V61" s="690">
        <v>43070</v>
      </c>
      <c r="W61" s="693" t="s">
        <v>32</v>
      </c>
      <c r="X61" s="692"/>
      <c r="Y61" s="693"/>
      <c r="AA61" s="694"/>
      <c r="AB61" s="63"/>
      <c r="AC61" s="629"/>
      <c r="AD61" s="639" t="s">
        <v>1384</v>
      </c>
      <c r="AE61" s="623"/>
      <c r="AF61" s="310"/>
      <c r="AG61" s="310"/>
      <c r="AH61" s="310"/>
      <c r="AI61" s="310"/>
      <c r="AJ61" s="624"/>
      <c r="AK61" s="698" t="s">
        <v>19</v>
      </c>
      <c r="AL61" s="627"/>
      <c r="AM61" s="628" t="s">
        <v>1323</v>
      </c>
    </row>
    <row r="62" spans="2:39" s="312" customFormat="1" ht="45" customHeight="1" x14ac:dyDescent="0.25">
      <c r="B62" s="699"/>
      <c r="C62" s="682" t="s">
        <v>15</v>
      </c>
      <c r="D62" s="683"/>
      <c r="E62" s="684">
        <v>180000000</v>
      </c>
      <c r="F62" s="685" t="s">
        <v>0</v>
      </c>
      <c r="G62" s="685" t="s">
        <v>32</v>
      </c>
      <c r="H62" s="682" t="s">
        <v>694</v>
      </c>
      <c r="I62" s="686"/>
      <c r="J62" s="686"/>
      <c r="K62" s="686">
        <v>43009</v>
      </c>
      <c r="L62" s="686">
        <v>43009</v>
      </c>
      <c r="M62" s="687">
        <v>43070</v>
      </c>
      <c r="N62" s="688" t="s">
        <v>32</v>
      </c>
      <c r="O62" s="689"/>
      <c r="P62" s="688"/>
      <c r="Q62" s="682" t="s">
        <v>694</v>
      </c>
      <c r="R62" s="686"/>
      <c r="S62" s="686"/>
      <c r="T62" s="686">
        <v>43009</v>
      </c>
      <c r="U62" s="686">
        <v>43009</v>
      </c>
      <c r="V62" s="690">
        <v>43070</v>
      </c>
      <c r="W62" s="693" t="s">
        <v>32</v>
      </c>
      <c r="X62" s="692"/>
      <c r="Y62" s="693"/>
      <c r="AA62" s="694"/>
      <c r="AB62" s="63"/>
      <c r="AC62" s="629"/>
      <c r="AD62" s="639"/>
      <c r="AE62" s="623"/>
      <c r="AF62" s="310"/>
      <c r="AG62" s="310"/>
      <c r="AH62" s="310"/>
      <c r="AI62" s="310"/>
      <c r="AJ62" s="624"/>
      <c r="AK62" s="698" t="s">
        <v>19</v>
      </c>
      <c r="AL62" s="627"/>
      <c r="AM62" s="628" t="s">
        <v>1323</v>
      </c>
    </row>
    <row r="63" spans="2:39" s="312" customFormat="1" ht="45" customHeight="1" x14ac:dyDescent="0.25">
      <c r="B63" s="699"/>
      <c r="C63" s="682" t="s">
        <v>14</v>
      </c>
      <c r="D63" s="683"/>
      <c r="E63" s="684">
        <v>220000000</v>
      </c>
      <c r="F63" s="685" t="s">
        <v>0</v>
      </c>
      <c r="G63" s="685" t="s">
        <v>32</v>
      </c>
      <c r="H63" s="682" t="s">
        <v>694</v>
      </c>
      <c r="I63" s="686"/>
      <c r="J63" s="686"/>
      <c r="K63" s="686">
        <v>43009</v>
      </c>
      <c r="L63" s="686">
        <v>43009</v>
      </c>
      <c r="M63" s="687">
        <v>43070</v>
      </c>
      <c r="N63" s="688" t="s">
        <v>32</v>
      </c>
      <c r="O63" s="689"/>
      <c r="P63" s="688"/>
      <c r="Q63" s="682" t="s">
        <v>694</v>
      </c>
      <c r="R63" s="686"/>
      <c r="S63" s="686"/>
      <c r="T63" s="686">
        <v>43009</v>
      </c>
      <c r="U63" s="686">
        <v>43009</v>
      </c>
      <c r="V63" s="690">
        <v>43070</v>
      </c>
      <c r="W63" s="693" t="s">
        <v>32</v>
      </c>
      <c r="X63" s="692"/>
      <c r="Y63" s="693"/>
      <c r="AA63" s="694"/>
      <c r="AB63" s="63"/>
      <c r="AC63" s="629"/>
      <c r="AD63" s="639"/>
      <c r="AE63" s="623"/>
      <c r="AF63" s="310"/>
      <c r="AG63" s="310"/>
      <c r="AH63" s="310"/>
      <c r="AI63" s="310"/>
      <c r="AJ63" s="624"/>
      <c r="AK63" s="698" t="s">
        <v>19</v>
      </c>
      <c r="AL63" s="627"/>
      <c r="AM63" s="628" t="s">
        <v>1323</v>
      </c>
    </row>
    <row r="64" spans="2:39" s="312" customFormat="1" ht="45" customHeight="1" x14ac:dyDescent="0.25">
      <c r="B64" s="699"/>
      <c r="C64" s="682" t="s">
        <v>13</v>
      </c>
      <c r="D64" s="683"/>
      <c r="E64" s="684">
        <v>170000000</v>
      </c>
      <c r="F64" s="685" t="s">
        <v>0</v>
      </c>
      <c r="G64" s="685" t="s">
        <v>32</v>
      </c>
      <c r="H64" s="682" t="s">
        <v>694</v>
      </c>
      <c r="I64" s="686"/>
      <c r="J64" s="686"/>
      <c r="K64" s="686">
        <v>43009</v>
      </c>
      <c r="L64" s="686">
        <v>43009</v>
      </c>
      <c r="M64" s="687">
        <v>43070</v>
      </c>
      <c r="N64" s="688" t="s">
        <v>32</v>
      </c>
      <c r="O64" s="689"/>
      <c r="P64" s="688"/>
      <c r="Q64" s="682" t="s">
        <v>694</v>
      </c>
      <c r="R64" s="686"/>
      <c r="S64" s="686"/>
      <c r="T64" s="686">
        <v>43009</v>
      </c>
      <c r="U64" s="686">
        <v>43009</v>
      </c>
      <c r="V64" s="690">
        <v>43070</v>
      </c>
      <c r="W64" s="693" t="s">
        <v>32</v>
      </c>
      <c r="X64" s="692"/>
      <c r="Y64" s="693"/>
      <c r="AA64" s="694"/>
      <c r="AB64" s="128"/>
      <c r="AC64" s="629"/>
      <c r="AD64" s="639"/>
      <c r="AE64" s="623"/>
      <c r="AF64" s="310"/>
      <c r="AG64" s="310"/>
      <c r="AH64" s="310"/>
      <c r="AI64" s="310"/>
      <c r="AJ64" s="624"/>
      <c r="AK64" s="698" t="s">
        <v>19</v>
      </c>
      <c r="AL64" s="627"/>
      <c r="AM64" s="628" t="s">
        <v>1323</v>
      </c>
    </row>
    <row r="65" spans="2:39" s="312" customFormat="1" ht="45" customHeight="1" x14ac:dyDescent="0.25">
      <c r="B65" s="699"/>
      <c r="C65" s="682" t="s">
        <v>17</v>
      </c>
      <c r="D65" s="683"/>
      <c r="E65" s="684">
        <v>190000000</v>
      </c>
      <c r="F65" s="685" t="s">
        <v>0</v>
      </c>
      <c r="G65" s="685" t="s">
        <v>32</v>
      </c>
      <c r="H65" s="682" t="s">
        <v>694</v>
      </c>
      <c r="I65" s="686"/>
      <c r="J65" s="686"/>
      <c r="K65" s="686">
        <v>43009</v>
      </c>
      <c r="L65" s="686">
        <v>43009</v>
      </c>
      <c r="M65" s="687">
        <v>43070</v>
      </c>
      <c r="N65" s="688" t="s">
        <v>32</v>
      </c>
      <c r="O65" s="689"/>
      <c r="P65" s="688"/>
      <c r="Q65" s="682" t="s">
        <v>694</v>
      </c>
      <c r="R65" s="686"/>
      <c r="S65" s="686"/>
      <c r="T65" s="686">
        <v>43009</v>
      </c>
      <c r="U65" s="686">
        <v>43009</v>
      </c>
      <c r="V65" s="690">
        <v>43070</v>
      </c>
      <c r="W65" s="693" t="s">
        <v>32</v>
      </c>
      <c r="X65" s="692"/>
      <c r="Y65" s="693"/>
      <c r="AA65" s="694"/>
      <c r="AB65" s="63"/>
      <c r="AC65" s="629"/>
      <c r="AD65" s="639"/>
      <c r="AE65" s="623"/>
      <c r="AF65" s="310"/>
      <c r="AG65" s="310"/>
      <c r="AH65" s="310"/>
      <c r="AI65" s="310"/>
      <c r="AJ65" s="624"/>
      <c r="AK65" s="698" t="s">
        <v>19</v>
      </c>
      <c r="AL65" s="627"/>
      <c r="AM65" s="628" t="s">
        <v>1323</v>
      </c>
    </row>
    <row r="66" spans="2:39" s="312" customFormat="1" ht="45" customHeight="1" x14ac:dyDescent="0.25">
      <c r="B66" s="699"/>
      <c r="C66" s="682" t="s">
        <v>16</v>
      </c>
      <c r="D66" s="683"/>
      <c r="E66" s="684">
        <v>190000000</v>
      </c>
      <c r="F66" s="685" t="s">
        <v>0</v>
      </c>
      <c r="G66" s="685" t="s">
        <v>32</v>
      </c>
      <c r="H66" s="682" t="s">
        <v>694</v>
      </c>
      <c r="I66" s="686"/>
      <c r="J66" s="686"/>
      <c r="K66" s="686">
        <v>43009</v>
      </c>
      <c r="L66" s="686">
        <v>43009</v>
      </c>
      <c r="M66" s="687">
        <v>43070</v>
      </c>
      <c r="N66" s="688" t="s">
        <v>32</v>
      </c>
      <c r="O66" s="689"/>
      <c r="P66" s="688"/>
      <c r="Q66" s="682" t="s">
        <v>694</v>
      </c>
      <c r="R66" s="686"/>
      <c r="S66" s="686"/>
      <c r="T66" s="686">
        <v>43009</v>
      </c>
      <c r="U66" s="686">
        <v>43009</v>
      </c>
      <c r="V66" s="690">
        <v>43070</v>
      </c>
      <c r="W66" s="693" t="s">
        <v>32</v>
      </c>
      <c r="X66" s="692"/>
      <c r="Y66" s="693"/>
      <c r="AA66" s="694"/>
      <c r="AB66" s="63"/>
      <c r="AC66" s="629"/>
      <c r="AD66" s="639"/>
      <c r="AE66" s="623"/>
      <c r="AF66" s="310"/>
      <c r="AG66" s="310"/>
      <c r="AH66" s="310"/>
      <c r="AI66" s="310"/>
      <c r="AJ66" s="624"/>
      <c r="AK66" s="733" t="s">
        <v>19</v>
      </c>
      <c r="AL66" s="640"/>
      <c r="AM66" s="641" t="s">
        <v>1323</v>
      </c>
    </row>
    <row r="67" spans="2:39" s="312" customFormat="1" ht="45" customHeight="1" thickBot="1" x14ac:dyDescent="0.3">
      <c r="B67" s="699"/>
      <c r="C67" s="682" t="s">
        <v>84</v>
      </c>
      <c r="D67" s="683"/>
      <c r="E67" s="684">
        <v>200423222</v>
      </c>
      <c r="F67" s="685" t="s">
        <v>0</v>
      </c>
      <c r="G67" s="685" t="s">
        <v>32</v>
      </c>
      <c r="H67" s="682"/>
      <c r="I67" s="686">
        <v>42736</v>
      </c>
      <c r="J67" s="686">
        <v>42736</v>
      </c>
      <c r="K67" s="686">
        <v>42794</v>
      </c>
      <c r="L67" s="686">
        <v>42854</v>
      </c>
      <c r="M67" s="687">
        <v>43094</v>
      </c>
      <c r="N67" s="688" t="s">
        <v>0</v>
      </c>
      <c r="O67" s="689" t="s">
        <v>712</v>
      </c>
      <c r="P67" s="688" t="s">
        <v>713</v>
      </c>
      <c r="Q67" s="682"/>
      <c r="R67" s="686">
        <v>42736</v>
      </c>
      <c r="S67" s="686">
        <v>42736</v>
      </c>
      <c r="T67" s="686">
        <v>42794</v>
      </c>
      <c r="U67" s="686">
        <v>42854</v>
      </c>
      <c r="V67" s="690">
        <v>43094</v>
      </c>
      <c r="W67" s="693" t="s">
        <v>0</v>
      </c>
      <c r="X67" s="692" t="s">
        <v>712</v>
      </c>
      <c r="Y67" s="693" t="s">
        <v>713</v>
      </c>
      <c r="AA67" s="694" t="s">
        <v>19</v>
      </c>
      <c r="AB67" s="63"/>
      <c r="AC67" s="629" t="s">
        <v>1316</v>
      </c>
      <c r="AD67" s="312" t="s">
        <v>1382</v>
      </c>
      <c r="AE67" s="708">
        <v>132636106</v>
      </c>
      <c r="AF67" s="310"/>
      <c r="AG67" s="310"/>
      <c r="AH67" s="310"/>
      <c r="AI67" s="310"/>
      <c r="AJ67" s="624"/>
      <c r="AK67" s="732"/>
      <c r="AL67" s="637"/>
      <c r="AM67" s="642" t="s">
        <v>1325</v>
      </c>
    </row>
    <row r="68" spans="2:39" s="312" customFormat="1" ht="45" customHeight="1" x14ac:dyDescent="0.25">
      <c r="B68" s="699"/>
      <c r="C68" s="682" t="s">
        <v>85</v>
      </c>
      <c r="D68" s="683"/>
      <c r="E68" s="684">
        <v>1389000000</v>
      </c>
      <c r="F68" s="685" t="s">
        <v>0</v>
      </c>
      <c r="G68" s="685" t="s">
        <v>32</v>
      </c>
      <c r="H68" s="682"/>
      <c r="I68" s="686">
        <v>42795</v>
      </c>
      <c r="J68" s="686">
        <v>42826</v>
      </c>
      <c r="K68" s="686">
        <v>42917</v>
      </c>
      <c r="L68" s="686">
        <v>42929</v>
      </c>
      <c r="M68" s="687">
        <v>43079</v>
      </c>
      <c r="N68" s="688" t="s">
        <v>19</v>
      </c>
      <c r="O68" s="689" t="s">
        <v>714</v>
      </c>
      <c r="P68" s="688"/>
      <c r="Q68" s="682"/>
      <c r="R68" s="686">
        <v>42795</v>
      </c>
      <c r="S68" s="686">
        <v>42826</v>
      </c>
      <c r="T68" s="686">
        <v>42917</v>
      </c>
      <c r="U68" s="686">
        <v>42929</v>
      </c>
      <c r="V68" s="690">
        <v>43079</v>
      </c>
      <c r="W68" s="693" t="s">
        <v>19</v>
      </c>
      <c r="X68" s="692" t="s">
        <v>714</v>
      </c>
      <c r="Y68" s="693"/>
      <c r="AA68" s="694"/>
      <c r="AB68" s="128"/>
      <c r="AC68" s="629" t="s">
        <v>1328</v>
      </c>
      <c r="AE68" s="708">
        <v>1456787116</v>
      </c>
      <c r="AF68" s="310"/>
      <c r="AG68" s="310"/>
      <c r="AH68" s="310"/>
      <c r="AI68" s="310"/>
      <c r="AJ68" s="624"/>
      <c r="AK68" s="698" t="s">
        <v>19</v>
      </c>
      <c r="AL68" s="627"/>
      <c r="AM68" s="628" t="s">
        <v>1316</v>
      </c>
    </row>
    <row r="69" spans="2:39" s="312" customFormat="1" ht="30.75" thickBot="1" x14ac:dyDescent="0.3">
      <c r="B69" s="699"/>
      <c r="C69" s="682" t="s">
        <v>86</v>
      </c>
      <c r="D69" s="683"/>
      <c r="E69" s="684">
        <v>300000000</v>
      </c>
      <c r="F69" s="685" t="s">
        <v>0</v>
      </c>
      <c r="G69" s="685" t="s">
        <v>32</v>
      </c>
      <c r="H69" s="682"/>
      <c r="I69" s="686">
        <v>42736</v>
      </c>
      <c r="J69" s="686">
        <v>42736</v>
      </c>
      <c r="K69" s="686">
        <v>42767</v>
      </c>
      <c r="L69" s="686">
        <v>42795</v>
      </c>
      <c r="M69" s="687">
        <v>43070</v>
      </c>
      <c r="N69" s="688" t="s">
        <v>0</v>
      </c>
      <c r="O69" s="689" t="s">
        <v>715</v>
      </c>
      <c r="P69" s="688" t="s">
        <v>713</v>
      </c>
      <c r="Q69" s="682"/>
      <c r="R69" s="686">
        <v>42736</v>
      </c>
      <c r="S69" s="686">
        <v>42736</v>
      </c>
      <c r="T69" s="686">
        <v>42767</v>
      </c>
      <c r="U69" s="686">
        <v>42795</v>
      </c>
      <c r="V69" s="690">
        <v>43070</v>
      </c>
      <c r="W69" s="693" t="s">
        <v>0</v>
      </c>
      <c r="X69" s="692" t="s">
        <v>715</v>
      </c>
      <c r="Y69" s="693" t="s">
        <v>713</v>
      </c>
      <c r="AA69" s="694"/>
      <c r="AB69" s="63"/>
      <c r="AC69" s="629"/>
      <c r="AE69" s="623"/>
      <c r="AF69" s="310"/>
      <c r="AG69" s="310"/>
      <c r="AH69" s="310"/>
      <c r="AI69" s="310"/>
      <c r="AJ69" s="624"/>
      <c r="AK69" s="698" t="s">
        <v>19</v>
      </c>
      <c r="AL69" s="627"/>
      <c r="AM69" s="628" t="s">
        <v>1316</v>
      </c>
    </row>
    <row r="70" spans="2:39" s="312" customFormat="1" ht="45" customHeight="1" x14ac:dyDescent="0.25">
      <c r="B70" s="669" t="s">
        <v>87</v>
      </c>
      <c r="C70" s="718"/>
      <c r="D70" s="719"/>
      <c r="E70" s="719"/>
      <c r="F70" s="720"/>
      <c r="G70" s="720"/>
      <c r="H70" s="718"/>
      <c r="I70" s="721"/>
      <c r="J70" s="721"/>
      <c r="K70" s="721"/>
      <c r="L70" s="721"/>
      <c r="M70" s="722"/>
      <c r="N70" s="688"/>
      <c r="O70" s="689"/>
      <c r="P70" s="688"/>
      <c r="Q70" s="718"/>
      <c r="R70" s="721"/>
      <c r="S70" s="721"/>
      <c r="T70" s="721"/>
      <c r="U70" s="721"/>
      <c r="V70" s="723"/>
      <c r="W70" s="693"/>
      <c r="X70" s="692"/>
      <c r="Y70" s="693"/>
      <c r="AA70" s="694"/>
      <c r="AB70" s="63"/>
      <c r="AC70" s="629"/>
      <c r="AE70" s="623"/>
      <c r="AF70" s="310"/>
      <c r="AG70" s="310"/>
      <c r="AH70" s="310"/>
      <c r="AI70" s="310"/>
      <c r="AJ70" s="624"/>
      <c r="AK70" s="698" t="s">
        <v>19</v>
      </c>
      <c r="AL70" s="627"/>
      <c r="AM70" s="628" t="s">
        <v>1316</v>
      </c>
    </row>
    <row r="71" spans="2:39" s="312" customFormat="1" ht="45" customHeight="1" x14ac:dyDescent="0.25">
      <c r="B71" s="699"/>
      <c r="C71" s="682" t="s">
        <v>88</v>
      </c>
      <c r="D71" s="683"/>
      <c r="E71" s="684">
        <v>5500000000</v>
      </c>
      <c r="F71" s="685" t="s">
        <v>0</v>
      </c>
      <c r="G71" s="685" t="s">
        <v>32</v>
      </c>
      <c r="H71" s="682"/>
      <c r="I71" s="686">
        <v>42795</v>
      </c>
      <c r="J71" s="686">
        <v>42826</v>
      </c>
      <c r="K71" s="686">
        <v>42917</v>
      </c>
      <c r="L71" s="686">
        <v>42917</v>
      </c>
      <c r="M71" s="687">
        <v>43079</v>
      </c>
      <c r="N71" s="688" t="s">
        <v>0</v>
      </c>
      <c r="O71" s="689" t="s">
        <v>716</v>
      </c>
      <c r="P71" s="688" t="s">
        <v>717</v>
      </c>
      <c r="Q71" s="682"/>
      <c r="R71" s="686">
        <v>42795</v>
      </c>
      <c r="S71" s="686">
        <v>42826</v>
      </c>
      <c r="T71" s="686">
        <v>42917</v>
      </c>
      <c r="U71" s="686">
        <v>42917</v>
      </c>
      <c r="V71" s="690">
        <v>43079</v>
      </c>
      <c r="W71" s="693" t="s">
        <v>0</v>
      </c>
      <c r="X71" s="692" t="s">
        <v>716</v>
      </c>
      <c r="Y71" s="693" t="s">
        <v>717</v>
      </c>
      <c r="AA71" s="694"/>
      <c r="AB71" s="63"/>
      <c r="AC71" s="629" t="s">
        <v>1329</v>
      </c>
      <c r="AE71" s="708">
        <v>5392294326</v>
      </c>
      <c r="AF71" s="483" t="s">
        <v>88</v>
      </c>
      <c r="AG71" s="310"/>
      <c r="AH71" s="310"/>
      <c r="AI71" s="310"/>
      <c r="AJ71" s="624"/>
      <c r="AK71" s="698" t="s">
        <v>19</v>
      </c>
      <c r="AL71" s="627"/>
      <c r="AM71" s="628" t="s">
        <v>1316</v>
      </c>
    </row>
    <row r="72" spans="2:39" s="312" customFormat="1" ht="45" customHeight="1" x14ac:dyDescent="0.25">
      <c r="B72" s="699"/>
      <c r="C72" s="682" t="s">
        <v>89</v>
      </c>
      <c r="D72" s="683"/>
      <c r="E72" s="684">
        <v>4800000000</v>
      </c>
      <c r="F72" s="685" t="s">
        <v>0</v>
      </c>
      <c r="G72" s="685" t="s">
        <v>32</v>
      </c>
      <c r="H72" s="682"/>
      <c r="I72" s="686">
        <v>42795</v>
      </c>
      <c r="J72" s="686">
        <v>42826</v>
      </c>
      <c r="K72" s="686">
        <v>42917</v>
      </c>
      <c r="L72" s="686">
        <v>42917</v>
      </c>
      <c r="M72" s="687">
        <v>43079</v>
      </c>
      <c r="N72" s="688" t="s">
        <v>0</v>
      </c>
      <c r="O72" s="689" t="s">
        <v>716</v>
      </c>
      <c r="P72" s="688" t="s">
        <v>717</v>
      </c>
      <c r="Q72" s="682"/>
      <c r="R72" s="686">
        <v>42795</v>
      </c>
      <c r="S72" s="686">
        <v>42826</v>
      </c>
      <c r="T72" s="686">
        <v>42917</v>
      </c>
      <c r="U72" s="686">
        <v>42917</v>
      </c>
      <c r="V72" s="690">
        <v>43079</v>
      </c>
      <c r="W72" s="693" t="s">
        <v>0</v>
      </c>
      <c r="X72" s="692" t="s">
        <v>716</v>
      </c>
      <c r="Y72" s="693" t="s">
        <v>717</v>
      </c>
      <c r="AA72" s="694"/>
      <c r="AB72" s="128"/>
      <c r="AC72" s="629" t="s">
        <v>1329</v>
      </c>
      <c r="AE72" s="708">
        <v>4682788529</v>
      </c>
      <c r="AF72" s="483" t="s">
        <v>89</v>
      </c>
      <c r="AG72" s="310"/>
      <c r="AH72" s="310"/>
      <c r="AI72" s="310"/>
      <c r="AJ72" s="624"/>
      <c r="AK72" s="733" t="s">
        <v>19</v>
      </c>
      <c r="AL72" s="640"/>
      <c r="AM72" s="641" t="s">
        <v>1316</v>
      </c>
    </row>
    <row r="73" spans="2:39" s="312" customFormat="1" ht="67.5" customHeight="1" x14ac:dyDescent="0.25">
      <c r="B73" s="699"/>
      <c r="C73" s="682" t="s">
        <v>90</v>
      </c>
      <c r="D73" s="683"/>
      <c r="E73" s="684">
        <v>4200000000</v>
      </c>
      <c r="F73" s="685" t="s">
        <v>0</v>
      </c>
      <c r="G73" s="685" t="s">
        <v>32</v>
      </c>
      <c r="H73" s="682"/>
      <c r="I73" s="686">
        <v>42795</v>
      </c>
      <c r="J73" s="686">
        <v>42826</v>
      </c>
      <c r="K73" s="686">
        <v>42917</v>
      </c>
      <c r="L73" s="686">
        <v>42917</v>
      </c>
      <c r="M73" s="687">
        <v>43079</v>
      </c>
      <c r="N73" s="688" t="s">
        <v>0</v>
      </c>
      <c r="O73" s="689" t="s">
        <v>716</v>
      </c>
      <c r="P73" s="688" t="s">
        <v>717</v>
      </c>
      <c r="Q73" s="682"/>
      <c r="R73" s="686">
        <v>42795</v>
      </c>
      <c r="S73" s="686">
        <v>42826</v>
      </c>
      <c r="T73" s="686">
        <v>42917</v>
      </c>
      <c r="U73" s="686">
        <v>42917</v>
      </c>
      <c r="V73" s="690">
        <v>43079</v>
      </c>
      <c r="W73" s="693" t="s">
        <v>0</v>
      </c>
      <c r="X73" s="692" t="s">
        <v>716</v>
      </c>
      <c r="Y73" s="693" t="s">
        <v>717</v>
      </c>
      <c r="AA73" s="694"/>
      <c r="AB73" s="63"/>
      <c r="AC73" s="704" t="s">
        <v>1327</v>
      </c>
      <c r="AE73" s="706">
        <v>-2531412137</v>
      </c>
      <c r="AF73" s="734" t="s">
        <v>90</v>
      </c>
      <c r="AG73" s="483" t="s">
        <v>91</v>
      </c>
      <c r="AH73" s="310"/>
      <c r="AI73" s="310"/>
      <c r="AJ73" s="624"/>
      <c r="AK73" s="733" t="s">
        <v>19</v>
      </c>
      <c r="AL73" s="640"/>
      <c r="AM73" s="628" t="s">
        <v>1316</v>
      </c>
    </row>
    <row r="74" spans="2:39" s="312" customFormat="1" ht="45" customHeight="1" x14ac:dyDescent="0.25">
      <c r="B74" s="699"/>
      <c r="C74" s="682" t="s">
        <v>91</v>
      </c>
      <c r="D74" s="683"/>
      <c r="E74" s="684">
        <v>8200000000</v>
      </c>
      <c r="F74" s="685" t="s">
        <v>0</v>
      </c>
      <c r="G74" s="685" t="s">
        <v>32</v>
      </c>
      <c r="H74" s="682"/>
      <c r="I74" s="686">
        <v>42795</v>
      </c>
      <c r="J74" s="686">
        <v>42826</v>
      </c>
      <c r="K74" s="686">
        <v>42917</v>
      </c>
      <c r="L74" s="686">
        <v>42917</v>
      </c>
      <c r="M74" s="687">
        <v>43079</v>
      </c>
      <c r="N74" s="688" t="s">
        <v>0</v>
      </c>
      <c r="O74" s="689" t="s">
        <v>716</v>
      </c>
      <c r="P74" s="688" t="s">
        <v>717</v>
      </c>
      <c r="Q74" s="682"/>
      <c r="R74" s="686">
        <v>42795</v>
      </c>
      <c r="S74" s="686">
        <v>42826</v>
      </c>
      <c r="T74" s="686">
        <v>42917</v>
      </c>
      <c r="U74" s="686">
        <v>42917</v>
      </c>
      <c r="V74" s="690">
        <v>43079</v>
      </c>
      <c r="W74" s="693" t="s">
        <v>0</v>
      </c>
      <c r="X74" s="692" t="s">
        <v>716</v>
      </c>
      <c r="Y74" s="693" t="s">
        <v>717</v>
      </c>
      <c r="AA74" s="694"/>
      <c r="AB74" s="63"/>
      <c r="AC74" s="629" t="s">
        <v>1316</v>
      </c>
      <c r="AE74" s="708">
        <v>8199888604</v>
      </c>
      <c r="AF74" s="483" t="s">
        <v>92</v>
      </c>
      <c r="AG74" s="310"/>
      <c r="AH74" s="310"/>
      <c r="AI74" s="310"/>
      <c r="AJ74" s="624"/>
      <c r="AK74" s="733" t="s">
        <v>19</v>
      </c>
      <c r="AL74" s="640"/>
      <c r="AM74" s="628" t="s">
        <v>1316</v>
      </c>
    </row>
    <row r="75" spans="2:39" s="312" customFormat="1" ht="45" customHeight="1" x14ac:dyDescent="0.25">
      <c r="B75" s="699"/>
      <c r="C75" s="682" t="s">
        <v>92</v>
      </c>
      <c r="D75" s="683"/>
      <c r="E75" s="684">
        <v>700000000</v>
      </c>
      <c r="F75" s="685" t="s">
        <v>0</v>
      </c>
      <c r="G75" s="685" t="s">
        <v>32</v>
      </c>
      <c r="H75" s="682"/>
      <c r="I75" s="686">
        <v>42795</v>
      </c>
      <c r="J75" s="686">
        <v>42826</v>
      </c>
      <c r="K75" s="686">
        <v>42917</v>
      </c>
      <c r="L75" s="686">
        <v>42917</v>
      </c>
      <c r="M75" s="687">
        <v>43079</v>
      </c>
      <c r="N75" s="688" t="s">
        <v>19</v>
      </c>
      <c r="O75" s="689" t="s">
        <v>708</v>
      </c>
      <c r="P75" s="688"/>
      <c r="Q75" s="682"/>
      <c r="R75" s="686">
        <v>42795</v>
      </c>
      <c r="S75" s="686">
        <v>42826</v>
      </c>
      <c r="T75" s="686">
        <v>42917</v>
      </c>
      <c r="U75" s="686">
        <v>42917</v>
      </c>
      <c r="V75" s="690">
        <v>43079</v>
      </c>
      <c r="W75" s="693" t="s">
        <v>19</v>
      </c>
      <c r="X75" s="692" t="s">
        <v>708</v>
      </c>
      <c r="Y75" s="693"/>
      <c r="AA75" s="694"/>
      <c r="AB75" s="63"/>
      <c r="AC75" s="629" t="s">
        <v>1329</v>
      </c>
      <c r="AE75" s="708">
        <v>496012079</v>
      </c>
      <c r="AF75" s="483" t="s">
        <v>93</v>
      </c>
      <c r="AG75" s="310"/>
      <c r="AH75" s="310"/>
      <c r="AI75" s="310"/>
      <c r="AJ75" s="624"/>
      <c r="AK75" s="733" t="s">
        <v>19</v>
      </c>
      <c r="AL75" s="640"/>
      <c r="AM75" s="628" t="s">
        <v>1320</v>
      </c>
    </row>
    <row r="76" spans="2:39" s="312" customFormat="1" ht="45" customHeight="1" thickBot="1" x14ac:dyDescent="0.3">
      <c r="B76" s="709"/>
      <c r="C76" s="710" t="s">
        <v>93</v>
      </c>
      <c r="D76" s="711"/>
      <c r="E76" s="712">
        <v>1600000000</v>
      </c>
      <c r="F76" s="713" t="s">
        <v>0</v>
      </c>
      <c r="G76" s="713" t="s">
        <v>32</v>
      </c>
      <c r="H76" s="710"/>
      <c r="I76" s="714">
        <v>42795</v>
      </c>
      <c r="J76" s="714">
        <v>42826</v>
      </c>
      <c r="K76" s="714">
        <v>42917</v>
      </c>
      <c r="L76" s="714">
        <v>42917</v>
      </c>
      <c r="M76" s="715">
        <v>43079</v>
      </c>
      <c r="N76" s="688" t="s">
        <v>0</v>
      </c>
      <c r="O76" s="689" t="s">
        <v>716</v>
      </c>
      <c r="P76" s="688" t="s">
        <v>717</v>
      </c>
      <c r="Q76" s="710"/>
      <c r="R76" s="714">
        <v>42795</v>
      </c>
      <c r="S76" s="714">
        <v>42826</v>
      </c>
      <c r="T76" s="714">
        <v>42917</v>
      </c>
      <c r="U76" s="714">
        <v>42917</v>
      </c>
      <c r="V76" s="716">
        <v>43079</v>
      </c>
      <c r="W76" s="693" t="s">
        <v>0</v>
      </c>
      <c r="X76" s="692" t="s">
        <v>716</v>
      </c>
      <c r="Y76" s="693" t="s">
        <v>717</v>
      </c>
      <c r="AA76" s="694"/>
      <c r="AB76" s="63"/>
      <c r="AC76" s="629" t="s">
        <v>1329</v>
      </c>
      <c r="AE76" s="708">
        <v>1682700966</v>
      </c>
      <c r="AF76" s="483" t="s">
        <v>1385</v>
      </c>
      <c r="AG76" s="310"/>
      <c r="AH76" s="310"/>
      <c r="AI76" s="310"/>
      <c r="AJ76" s="624"/>
      <c r="AK76" s="698" t="s">
        <v>19</v>
      </c>
      <c r="AL76" s="627"/>
      <c r="AM76" s="628" t="s">
        <v>1316</v>
      </c>
    </row>
    <row r="77" spans="2:39" s="312" customFormat="1" ht="45" customHeight="1" x14ac:dyDescent="0.25">
      <c r="B77" s="669" t="s">
        <v>94</v>
      </c>
      <c r="C77" s="718"/>
      <c r="D77" s="719"/>
      <c r="E77" s="735"/>
      <c r="F77" s="720"/>
      <c r="G77" s="720"/>
      <c r="H77" s="718"/>
      <c r="I77" s="721"/>
      <c r="J77" s="721"/>
      <c r="K77" s="721"/>
      <c r="L77" s="721"/>
      <c r="M77" s="722"/>
      <c r="N77" s="688"/>
      <c r="O77" s="689"/>
      <c r="P77" s="688"/>
      <c r="Q77" s="718"/>
      <c r="R77" s="721"/>
      <c r="S77" s="721"/>
      <c r="T77" s="721"/>
      <c r="U77" s="721"/>
      <c r="V77" s="723"/>
      <c r="W77" s="693"/>
      <c r="X77" s="692"/>
      <c r="Y77" s="693"/>
      <c r="AA77" s="694"/>
      <c r="AB77" s="63"/>
      <c r="AC77" s="704"/>
      <c r="AE77" s="708">
        <v>2014903359</v>
      </c>
      <c r="AF77" s="483" t="s">
        <v>91</v>
      </c>
      <c r="AG77" s="310"/>
      <c r="AH77" s="310"/>
      <c r="AI77" s="310"/>
      <c r="AJ77" s="624"/>
      <c r="AK77" s="698" t="s">
        <v>19</v>
      </c>
      <c r="AL77" s="627"/>
      <c r="AM77" s="628" t="s">
        <v>1316</v>
      </c>
    </row>
    <row r="78" spans="2:39" s="312" customFormat="1" ht="45" customHeight="1" x14ac:dyDescent="0.25">
      <c r="B78" s="699"/>
      <c r="C78" s="682" t="s">
        <v>95</v>
      </c>
      <c r="D78" s="683"/>
      <c r="E78" s="684">
        <v>700000000</v>
      </c>
      <c r="F78" s="685" t="s">
        <v>0</v>
      </c>
      <c r="G78" s="685" t="s">
        <v>32</v>
      </c>
      <c r="H78" s="682"/>
      <c r="I78" s="686">
        <v>42795</v>
      </c>
      <c r="J78" s="686">
        <v>42826</v>
      </c>
      <c r="K78" s="686">
        <v>42917</v>
      </c>
      <c r="L78" s="686">
        <v>42917</v>
      </c>
      <c r="M78" s="687">
        <v>43079</v>
      </c>
      <c r="N78" s="688" t="s">
        <v>0</v>
      </c>
      <c r="O78" s="689" t="s">
        <v>716</v>
      </c>
      <c r="P78" s="688" t="s">
        <v>717</v>
      </c>
      <c r="Q78" s="682"/>
      <c r="R78" s="686">
        <v>42795</v>
      </c>
      <c r="S78" s="686">
        <v>42826</v>
      </c>
      <c r="T78" s="686">
        <v>42917</v>
      </c>
      <c r="U78" s="686">
        <v>42917</v>
      </c>
      <c r="V78" s="690">
        <v>43079</v>
      </c>
      <c r="W78" s="693" t="s">
        <v>0</v>
      </c>
      <c r="X78" s="692" t="s">
        <v>716</v>
      </c>
      <c r="Y78" s="693" t="s">
        <v>717</v>
      </c>
      <c r="AA78" s="694"/>
      <c r="AB78" s="63"/>
      <c r="AC78" s="736" t="s">
        <v>1386</v>
      </c>
      <c r="AE78" s="706">
        <v>-700000000</v>
      </c>
      <c r="AF78" s="310"/>
      <c r="AG78" s="310"/>
      <c r="AH78" s="310"/>
      <c r="AI78" s="310"/>
      <c r="AJ78" s="624"/>
      <c r="AK78" s="698" t="s">
        <v>19</v>
      </c>
      <c r="AL78" s="627"/>
      <c r="AM78" s="628" t="s">
        <v>1316</v>
      </c>
    </row>
    <row r="79" spans="2:39" s="312" customFormat="1" ht="45" customHeight="1" x14ac:dyDescent="0.25">
      <c r="B79" s="699"/>
      <c r="C79" s="682" t="s">
        <v>96</v>
      </c>
      <c r="D79" s="683"/>
      <c r="E79" s="684">
        <v>1600000000</v>
      </c>
      <c r="F79" s="685" t="s">
        <v>0</v>
      </c>
      <c r="G79" s="685" t="s">
        <v>32</v>
      </c>
      <c r="H79" s="682"/>
      <c r="I79" s="686">
        <v>42795</v>
      </c>
      <c r="J79" s="686">
        <v>42826</v>
      </c>
      <c r="K79" s="686">
        <v>42917</v>
      </c>
      <c r="L79" s="686">
        <v>42917</v>
      </c>
      <c r="M79" s="687">
        <v>43079</v>
      </c>
      <c r="N79" s="688" t="s">
        <v>19</v>
      </c>
      <c r="O79" s="689" t="s">
        <v>718</v>
      </c>
      <c r="P79" s="688" t="s">
        <v>709</v>
      </c>
      <c r="Q79" s="682"/>
      <c r="R79" s="686">
        <v>42795</v>
      </c>
      <c r="S79" s="686">
        <v>42826</v>
      </c>
      <c r="T79" s="686">
        <v>42917</v>
      </c>
      <c r="U79" s="686">
        <v>42917</v>
      </c>
      <c r="V79" s="690">
        <v>43079</v>
      </c>
      <c r="W79" s="693" t="s">
        <v>19</v>
      </c>
      <c r="X79" s="692" t="s">
        <v>718</v>
      </c>
      <c r="Y79" s="693" t="s">
        <v>709</v>
      </c>
      <c r="AA79" s="694"/>
      <c r="AB79" s="63"/>
      <c r="AC79" s="736"/>
      <c r="AE79" s="706">
        <v>-1600000000</v>
      </c>
      <c r="AF79" s="310"/>
      <c r="AG79" s="310"/>
      <c r="AH79" s="310"/>
      <c r="AI79" s="310"/>
      <c r="AJ79" s="624"/>
      <c r="AK79" s="733" t="s">
        <v>19</v>
      </c>
      <c r="AL79" s="640"/>
      <c r="AM79" s="641" t="s">
        <v>206</v>
      </c>
    </row>
    <row r="80" spans="2:39" s="312" customFormat="1" ht="30" x14ac:dyDescent="0.25">
      <c r="B80" s="699"/>
      <c r="C80" s="682" t="s">
        <v>97</v>
      </c>
      <c r="D80" s="683"/>
      <c r="E80" s="684">
        <v>900000000</v>
      </c>
      <c r="F80" s="685" t="s">
        <v>0</v>
      </c>
      <c r="G80" s="685" t="s">
        <v>32</v>
      </c>
      <c r="H80" s="682"/>
      <c r="I80" s="686">
        <v>42795</v>
      </c>
      <c r="J80" s="686">
        <v>42826</v>
      </c>
      <c r="K80" s="686">
        <v>42917</v>
      </c>
      <c r="L80" s="686">
        <v>42917</v>
      </c>
      <c r="M80" s="687">
        <v>43079</v>
      </c>
      <c r="N80" s="688" t="s">
        <v>0</v>
      </c>
      <c r="O80" s="689" t="s">
        <v>719</v>
      </c>
      <c r="P80" s="688" t="s">
        <v>709</v>
      </c>
      <c r="Q80" s="682"/>
      <c r="R80" s="686">
        <v>42795</v>
      </c>
      <c r="S80" s="686">
        <v>42826</v>
      </c>
      <c r="T80" s="686">
        <v>42917</v>
      </c>
      <c r="U80" s="686">
        <v>42917</v>
      </c>
      <c r="V80" s="690">
        <v>43079</v>
      </c>
      <c r="W80" s="693" t="s">
        <v>0</v>
      </c>
      <c r="X80" s="692" t="s">
        <v>719</v>
      </c>
      <c r="Y80" s="693" t="s">
        <v>709</v>
      </c>
      <c r="AA80" s="694"/>
      <c r="AB80" s="63"/>
      <c r="AC80" s="736"/>
      <c r="AE80" s="706">
        <v>-900000000</v>
      </c>
      <c r="AF80" s="310"/>
      <c r="AG80" s="310"/>
      <c r="AH80" s="310"/>
      <c r="AI80" s="310"/>
      <c r="AJ80" s="624"/>
      <c r="AK80" s="733" t="s">
        <v>19</v>
      </c>
      <c r="AL80" s="640"/>
      <c r="AM80" s="641" t="s">
        <v>206</v>
      </c>
    </row>
    <row r="81" spans="2:39" s="312" customFormat="1" ht="45" customHeight="1" thickBot="1" x14ac:dyDescent="0.3">
      <c r="B81" s="709"/>
      <c r="C81" s="710" t="s">
        <v>98</v>
      </c>
      <c r="D81" s="711"/>
      <c r="E81" s="712">
        <v>300000000</v>
      </c>
      <c r="F81" s="713" t="s">
        <v>0</v>
      </c>
      <c r="G81" s="713" t="s">
        <v>32</v>
      </c>
      <c r="H81" s="710"/>
      <c r="I81" s="714">
        <v>42795</v>
      </c>
      <c r="J81" s="714">
        <v>42826</v>
      </c>
      <c r="K81" s="714">
        <v>42917</v>
      </c>
      <c r="L81" s="714">
        <v>42917</v>
      </c>
      <c r="M81" s="715">
        <v>43079</v>
      </c>
      <c r="N81" s="688" t="s">
        <v>0</v>
      </c>
      <c r="O81" s="689" t="s">
        <v>720</v>
      </c>
      <c r="P81" s="688" t="s">
        <v>717</v>
      </c>
      <c r="Q81" s="710"/>
      <c r="R81" s="714">
        <v>42795</v>
      </c>
      <c r="S81" s="714">
        <v>42826</v>
      </c>
      <c r="T81" s="714">
        <v>42917</v>
      </c>
      <c r="U81" s="714">
        <v>42917</v>
      </c>
      <c r="V81" s="716">
        <v>43079</v>
      </c>
      <c r="W81" s="693" t="s">
        <v>0</v>
      </c>
      <c r="X81" s="692" t="s">
        <v>720</v>
      </c>
      <c r="Y81" s="693" t="s">
        <v>717</v>
      </c>
      <c r="AA81" s="694"/>
      <c r="AB81" s="63"/>
      <c r="AC81" s="629"/>
      <c r="AE81" s="708">
        <v>680000000</v>
      </c>
      <c r="AF81" s="310"/>
      <c r="AG81" s="310"/>
      <c r="AH81" s="310"/>
      <c r="AI81" s="310"/>
      <c r="AJ81" s="624"/>
      <c r="AK81" s="733" t="s">
        <v>19</v>
      </c>
      <c r="AL81" s="640"/>
      <c r="AM81" s="641" t="s">
        <v>206</v>
      </c>
    </row>
    <row r="82" spans="2:39" s="312" customFormat="1" ht="45" customHeight="1" x14ac:dyDescent="0.25">
      <c r="B82" s="669" t="s">
        <v>99</v>
      </c>
      <c r="C82" s="718"/>
      <c r="D82" s="719"/>
      <c r="E82" s="719"/>
      <c r="F82" s="720"/>
      <c r="G82" s="720"/>
      <c r="H82" s="718"/>
      <c r="I82" s="721"/>
      <c r="J82" s="721"/>
      <c r="K82" s="721"/>
      <c r="L82" s="721"/>
      <c r="M82" s="722"/>
      <c r="N82" s="688"/>
      <c r="O82" s="689"/>
      <c r="P82" s="688"/>
      <c r="Q82" s="718"/>
      <c r="R82" s="721"/>
      <c r="S82" s="721"/>
      <c r="T82" s="721"/>
      <c r="U82" s="721"/>
      <c r="V82" s="723"/>
      <c r="W82" s="693"/>
      <c r="X82" s="692"/>
      <c r="Y82" s="693"/>
      <c r="AA82" s="694"/>
      <c r="AB82" s="63"/>
      <c r="AC82" s="629"/>
      <c r="AE82" s="708">
        <v>344986950</v>
      </c>
      <c r="AF82" s="483" t="s">
        <v>1387</v>
      </c>
      <c r="AG82" s="63" t="s">
        <v>1320</v>
      </c>
      <c r="AH82" s="310"/>
      <c r="AI82" s="310"/>
      <c r="AJ82" s="624"/>
      <c r="AK82" s="733" t="s">
        <v>19</v>
      </c>
      <c r="AL82" s="627"/>
      <c r="AM82" s="628" t="s">
        <v>1316</v>
      </c>
    </row>
    <row r="83" spans="2:39" s="312" customFormat="1" ht="45" x14ac:dyDescent="0.25">
      <c r="B83" s="699"/>
      <c r="C83" s="682" t="s">
        <v>100</v>
      </c>
      <c r="D83" s="683"/>
      <c r="E83" s="684">
        <v>2502706971</v>
      </c>
      <c r="F83" s="685" t="s">
        <v>19</v>
      </c>
      <c r="G83" s="685" t="s">
        <v>32</v>
      </c>
      <c r="H83" s="682" t="s">
        <v>711</v>
      </c>
      <c r="I83" s="686"/>
      <c r="J83" s="686"/>
      <c r="K83" s="686">
        <v>42736</v>
      </c>
      <c r="L83" s="686">
        <v>42736</v>
      </c>
      <c r="M83" s="687">
        <v>43070</v>
      </c>
      <c r="N83" s="688" t="s">
        <v>19</v>
      </c>
      <c r="O83" s="689" t="s">
        <v>669</v>
      </c>
      <c r="P83" s="688"/>
      <c r="Q83" s="682" t="s">
        <v>711</v>
      </c>
      <c r="R83" s="686"/>
      <c r="S83" s="686"/>
      <c r="T83" s="686">
        <v>42736</v>
      </c>
      <c r="U83" s="686">
        <v>42736</v>
      </c>
      <c r="V83" s="690">
        <v>43070</v>
      </c>
      <c r="W83" s="693" t="s">
        <v>19</v>
      </c>
      <c r="X83" s="692" t="s">
        <v>669</v>
      </c>
      <c r="Y83" s="693"/>
      <c r="AA83" s="694"/>
      <c r="AB83" s="63"/>
      <c r="AC83" s="629"/>
      <c r="AE83" s="708">
        <v>900066204</v>
      </c>
      <c r="AF83" s="483" t="s">
        <v>1388</v>
      </c>
      <c r="AG83" s="63" t="s">
        <v>1316</v>
      </c>
      <c r="AH83" s="310"/>
      <c r="AI83" s="310"/>
      <c r="AJ83" s="624"/>
      <c r="AK83" s="698" t="s">
        <v>19</v>
      </c>
      <c r="AL83" s="632"/>
      <c r="AM83" s="628" t="s">
        <v>1518</v>
      </c>
    </row>
    <row r="84" spans="2:39" s="312" customFormat="1" ht="45" customHeight="1" x14ac:dyDescent="0.25">
      <c r="B84" s="699"/>
      <c r="C84" s="682" t="s">
        <v>101</v>
      </c>
      <c r="D84" s="683"/>
      <c r="E84" s="684">
        <v>225000000</v>
      </c>
      <c r="F84" s="685" t="s">
        <v>0</v>
      </c>
      <c r="G84" s="685" t="s">
        <v>32</v>
      </c>
      <c r="H84" s="682"/>
      <c r="I84" s="686">
        <v>42767</v>
      </c>
      <c r="J84" s="686">
        <v>42795</v>
      </c>
      <c r="K84" s="686">
        <v>42887</v>
      </c>
      <c r="L84" s="686">
        <v>42887</v>
      </c>
      <c r="M84" s="687">
        <v>43070</v>
      </c>
      <c r="N84" s="688" t="s">
        <v>0</v>
      </c>
      <c r="O84" s="689"/>
      <c r="P84" s="688" t="s">
        <v>721</v>
      </c>
      <c r="Q84" s="682"/>
      <c r="R84" s="686">
        <v>42767</v>
      </c>
      <c r="S84" s="686">
        <v>42795</v>
      </c>
      <c r="T84" s="686">
        <v>42887</v>
      </c>
      <c r="U84" s="686">
        <v>42887</v>
      </c>
      <c r="V84" s="690">
        <v>43070</v>
      </c>
      <c r="W84" s="693" t="s">
        <v>0</v>
      </c>
      <c r="X84" s="692"/>
      <c r="Y84" s="693" t="s">
        <v>721</v>
      </c>
      <c r="AA84" s="694"/>
      <c r="AB84" s="63"/>
      <c r="AC84" s="629"/>
      <c r="AE84" s="708">
        <v>30000000</v>
      </c>
      <c r="AF84" s="483" t="s">
        <v>1389</v>
      </c>
      <c r="AG84" s="63" t="s">
        <v>1329</v>
      </c>
      <c r="AH84" s="310"/>
      <c r="AI84" s="310"/>
      <c r="AJ84" s="624"/>
      <c r="AK84" s="698" t="s">
        <v>19</v>
      </c>
      <c r="AL84" s="627"/>
      <c r="AM84" s="628" t="s">
        <v>1513</v>
      </c>
    </row>
    <row r="85" spans="2:39" s="312" customFormat="1" ht="45" customHeight="1" x14ac:dyDescent="0.25">
      <c r="B85" s="699"/>
      <c r="C85" s="682" t="s">
        <v>102</v>
      </c>
      <c r="D85" s="683"/>
      <c r="E85" s="684">
        <v>200000000</v>
      </c>
      <c r="F85" s="685" t="s">
        <v>0</v>
      </c>
      <c r="G85" s="685" t="s">
        <v>32</v>
      </c>
      <c r="H85" s="682"/>
      <c r="I85" s="686">
        <v>42767</v>
      </c>
      <c r="J85" s="686">
        <v>42795</v>
      </c>
      <c r="K85" s="686">
        <v>42887</v>
      </c>
      <c r="L85" s="686">
        <v>42887</v>
      </c>
      <c r="M85" s="687">
        <v>43070</v>
      </c>
      <c r="N85" s="688" t="s">
        <v>0</v>
      </c>
      <c r="O85" s="689"/>
      <c r="P85" s="688" t="s">
        <v>721</v>
      </c>
      <c r="Q85" s="682"/>
      <c r="R85" s="686">
        <v>42767</v>
      </c>
      <c r="S85" s="686">
        <v>42795</v>
      </c>
      <c r="T85" s="686">
        <v>42887</v>
      </c>
      <c r="U85" s="686">
        <v>42887</v>
      </c>
      <c r="V85" s="690">
        <v>43070</v>
      </c>
      <c r="W85" s="693" t="s">
        <v>0</v>
      </c>
      <c r="X85" s="692"/>
      <c r="Y85" s="693" t="s">
        <v>721</v>
      </c>
      <c r="AA85" s="694"/>
      <c r="AB85" s="63"/>
      <c r="AC85" s="629"/>
      <c r="AE85" s="708">
        <v>55189203</v>
      </c>
      <c r="AF85" s="483" t="s">
        <v>1390</v>
      </c>
      <c r="AG85" s="63" t="s">
        <v>1398</v>
      </c>
      <c r="AH85" s="310"/>
      <c r="AI85" s="310"/>
      <c r="AJ85" s="624"/>
      <c r="AK85" s="698"/>
      <c r="AL85" s="627"/>
      <c r="AM85" s="628" t="s">
        <v>1522</v>
      </c>
    </row>
    <row r="86" spans="2:39" s="312" customFormat="1" ht="45" x14ac:dyDescent="0.25">
      <c r="B86" s="699"/>
      <c r="C86" s="682" t="s">
        <v>722</v>
      </c>
      <c r="D86" s="683"/>
      <c r="E86" s="684">
        <v>507405223</v>
      </c>
      <c r="F86" s="685"/>
      <c r="G86" s="685"/>
      <c r="H86" s="682"/>
      <c r="I86" s="686"/>
      <c r="J86" s="686"/>
      <c r="K86" s="686">
        <v>42736</v>
      </c>
      <c r="L86" s="686">
        <v>42736</v>
      </c>
      <c r="M86" s="687">
        <v>43070</v>
      </c>
      <c r="N86" s="688" t="s">
        <v>19</v>
      </c>
      <c r="O86" s="689" t="s">
        <v>669</v>
      </c>
      <c r="P86" s="688"/>
      <c r="Q86" s="682"/>
      <c r="R86" s="686"/>
      <c r="S86" s="686"/>
      <c r="T86" s="686">
        <v>42736</v>
      </c>
      <c r="U86" s="686">
        <v>42736</v>
      </c>
      <c r="V86" s="690">
        <v>43070</v>
      </c>
      <c r="W86" s="693" t="s">
        <v>19</v>
      </c>
      <c r="X86" s="692" t="s">
        <v>669</v>
      </c>
      <c r="Y86" s="693"/>
      <c r="AA86" s="694"/>
      <c r="AB86" s="63"/>
      <c r="AC86" s="629"/>
      <c r="AE86" s="708">
        <v>136227750</v>
      </c>
      <c r="AF86" s="483" t="s">
        <v>1391</v>
      </c>
      <c r="AG86" s="63"/>
      <c r="AH86" s="310"/>
      <c r="AI86" s="310"/>
      <c r="AJ86" s="624"/>
      <c r="AK86" s="698"/>
      <c r="AL86" s="627"/>
      <c r="AM86" s="628" t="s">
        <v>1513</v>
      </c>
    </row>
    <row r="87" spans="2:39" s="312" customFormat="1" ht="45" customHeight="1" x14ac:dyDescent="0.25">
      <c r="B87" s="699"/>
      <c r="C87" s="682" t="s">
        <v>103</v>
      </c>
      <c r="D87" s="683"/>
      <c r="E87" s="684">
        <f>626432980+161797</f>
        <v>626594777</v>
      </c>
      <c r="F87" s="685" t="s">
        <v>19</v>
      </c>
      <c r="G87" s="685" t="s">
        <v>32</v>
      </c>
      <c r="H87" s="682"/>
      <c r="I87" s="686">
        <v>42767</v>
      </c>
      <c r="J87" s="686">
        <v>42795</v>
      </c>
      <c r="K87" s="686">
        <v>42887</v>
      </c>
      <c r="L87" s="686">
        <v>42887</v>
      </c>
      <c r="M87" s="687">
        <v>43070</v>
      </c>
      <c r="N87" s="688" t="s">
        <v>0</v>
      </c>
      <c r="O87" s="689"/>
      <c r="P87" s="688" t="s">
        <v>721</v>
      </c>
      <c r="Q87" s="682"/>
      <c r="R87" s="686">
        <v>42767</v>
      </c>
      <c r="S87" s="686">
        <v>42795</v>
      </c>
      <c r="T87" s="686">
        <v>42887</v>
      </c>
      <c r="U87" s="686">
        <v>42887</v>
      </c>
      <c r="V87" s="690">
        <v>43070</v>
      </c>
      <c r="W87" s="693" t="s">
        <v>0</v>
      </c>
      <c r="X87" s="692"/>
      <c r="Y87" s="693" t="s">
        <v>721</v>
      </c>
      <c r="AA87" s="694"/>
      <c r="AB87" s="63"/>
      <c r="AC87" s="629"/>
      <c r="AE87" s="708">
        <v>645505175</v>
      </c>
      <c r="AF87" s="483" t="s">
        <v>1392</v>
      </c>
      <c r="AG87" s="63" t="s">
        <v>1399</v>
      </c>
      <c r="AH87" s="310"/>
      <c r="AI87" s="310"/>
      <c r="AJ87" s="624"/>
      <c r="AK87" s="733" t="s">
        <v>19</v>
      </c>
      <c r="AL87" s="640"/>
      <c r="AM87" s="641" t="s">
        <v>1316</v>
      </c>
    </row>
    <row r="88" spans="2:39" s="312" customFormat="1" ht="45" customHeight="1" x14ac:dyDescent="0.25">
      <c r="B88" s="699"/>
      <c r="C88" s="682" t="s">
        <v>104</v>
      </c>
      <c r="D88" s="683"/>
      <c r="E88" s="684">
        <v>850000000</v>
      </c>
      <c r="F88" s="685" t="s">
        <v>0</v>
      </c>
      <c r="G88" s="685" t="s">
        <v>32</v>
      </c>
      <c r="H88" s="682" t="s">
        <v>687</v>
      </c>
      <c r="I88" s="686"/>
      <c r="J88" s="686"/>
      <c r="K88" s="686">
        <v>43009</v>
      </c>
      <c r="L88" s="686">
        <v>43009</v>
      </c>
      <c r="M88" s="687">
        <v>43070</v>
      </c>
      <c r="N88" s="688" t="s">
        <v>32</v>
      </c>
      <c r="O88" s="689"/>
      <c r="P88" s="688"/>
      <c r="Q88" s="682" t="s">
        <v>687</v>
      </c>
      <c r="R88" s="686"/>
      <c r="S88" s="686"/>
      <c r="T88" s="686">
        <v>43009</v>
      </c>
      <c r="U88" s="686">
        <v>43009</v>
      </c>
      <c r="V88" s="690">
        <v>43070</v>
      </c>
      <c r="W88" s="693" t="s">
        <v>32</v>
      </c>
      <c r="X88" s="692"/>
      <c r="Y88" s="693"/>
      <c r="AA88" s="694"/>
      <c r="AB88" s="63"/>
      <c r="AC88" s="737" t="s">
        <v>1400</v>
      </c>
      <c r="AE88" s="708">
        <v>50000000</v>
      </c>
      <c r="AF88" s="483" t="s">
        <v>1393</v>
      </c>
      <c r="AG88" s="63" t="s">
        <v>1323</v>
      </c>
      <c r="AH88" s="310"/>
      <c r="AI88" s="310"/>
      <c r="AJ88" s="624"/>
      <c r="AK88" s="698" t="s">
        <v>19</v>
      </c>
      <c r="AL88" s="627"/>
      <c r="AM88" s="628" t="s">
        <v>1326</v>
      </c>
    </row>
    <row r="89" spans="2:39" s="312" customFormat="1" ht="45" customHeight="1" thickBot="1" x14ac:dyDescent="0.3">
      <c r="B89" s="709"/>
      <c r="C89" s="710" t="s">
        <v>105</v>
      </c>
      <c r="D89" s="711"/>
      <c r="E89" s="712">
        <v>608293779</v>
      </c>
      <c r="F89" s="713" t="s">
        <v>0</v>
      </c>
      <c r="G89" s="713" t="s">
        <v>32</v>
      </c>
      <c r="H89" s="710"/>
      <c r="I89" s="714">
        <v>42767</v>
      </c>
      <c r="J89" s="714">
        <v>42795</v>
      </c>
      <c r="K89" s="714">
        <v>42887</v>
      </c>
      <c r="L89" s="714">
        <v>42887</v>
      </c>
      <c r="M89" s="715">
        <v>43070</v>
      </c>
      <c r="N89" s="688" t="s">
        <v>0</v>
      </c>
      <c r="O89" s="689"/>
      <c r="P89" s="688" t="s">
        <v>721</v>
      </c>
      <c r="Q89" s="710"/>
      <c r="R89" s="714">
        <v>42767</v>
      </c>
      <c r="S89" s="714">
        <v>42795</v>
      </c>
      <c r="T89" s="714">
        <v>42887</v>
      </c>
      <c r="U89" s="714">
        <v>42887</v>
      </c>
      <c r="V89" s="716">
        <v>43070</v>
      </c>
      <c r="W89" s="693" t="s">
        <v>0</v>
      </c>
      <c r="X89" s="692"/>
      <c r="Y89" s="693" t="s">
        <v>721</v>
      </c>
      <c r="AA89" s="694"/>
      <c r="AB89" s="63"/>
      <c r="AC89" s="629"/>
      <c r="AE89" s="708">
        <v>508024718</v>
      </c>
      <c r="AF89" s="483" t="s">
        <v>1394</v>
      </c>
      <c r="AG89" s="63" t="s">
        <v>1323</v>
      </c>
      <c r="AH89" s="310"/>
      <c r="AI89" s="310"/>
      <c r="AJ89" s="624"/>
      <c r="AK89" s="698" t="s">
        <v>19</v>
      </c>
      <c r="AL89" s="627"/>
      <c r="AM89" s="628" t="s">
        <v>1323</v>
      </c>
    </row>
    <row r="90" spans="2:39" s="312" customFormat="1" ht="45" customHeight="1" thickBot="1" x14ac:dyDescent="0.3">
      <c r="B90" s="738" t="s">
        <v>723</v>
      </c>
      <c r="C90" s="739"/>
      <c r="D90" s="740"/>
      <c r="E90" s="741">
        <f>SUBTOTAL(9,E7:E89)</f>
        <v>507820854750</v>
      </c>
      <c r="F90" s="344"/>
      <c r="G90" s="344"/>
      <c r="H90" s="459"/>
      <c r="I90" s="520" t="s">
        <v>349</v>
      </c>
      <c r="J90" s="521"/>
      <c r="K90" s="742">
        <f>28/55</f>
        <v>0.50909090909090904</v>
      </c>
      <c r="L90" s="344"/>
      <c r="M90" s="344">
        <f>+COUNTA(M8:M89)</f>
        <v>75</v>
      </c>
      <c r="N90" s="344">
        <f>+COUNTIF(N8:N89,"SI")</f>
        <v>28</v>
      </c>
      <c r="O90" s="485"/>
      <c r="P90" s="344"/>
      <c r="Q90" s="459"/>
      <c r="R90" s="520" t="s">
        <v>349</v>
      </c>
      <c r="S90" s="521"/>
      <c r="T90" s="742">
        <f>28/55</f>
        <v>0.50909090909090904</v>
      </c>
      <c r="U90" s="344"/>
      <c r="V90" s="344">
        <f>+COUNTA(V8:V89)</f>
        <v>75</v>
      </c>
      <c r="W90" s="37">
        <f>Y92/X92</f>
        <v>0.52727272727272723</v>
      </c>
      <c r="X90" s="485"/>
      <c r="Y90" s="344"/>
      <c r="AA90" s="694"/>
      <c r="AB90" s="63"/>
      <c r="AC90" s="629"/>
      <c r="AE90" s="708">
        <v>50000000</v>
      </c>
      <c r="AF90" s="483" t="s">
        <v>1395</v>
      </c>
      <c r="AG90" s="63" t="s">
        <v>1323</v>
      </c>
      <c r="AH90" s="310"/>
      <c r="AI90" s="310"/>
      <c r="AJ90" s="624"/>
      <c r="AK90" s="698" t="s">
        <v>19</v>
      </c>
      <c r="AL90" s="632"/>
      <c r="AM90" s="628" t="s">
        <v>1323</v>
      </c>
    </row>
    <row r="91" spans="2:39" s="312" customFormat="1" ht="45" x14ac:dyDescent="0.25">
      <c r="B91" s="459"/>
      <c r="C91" s="459"/>
      <c r="F91" s="344"/>
      <c r="G91" s="344"/>
      <c r="H91" s="459"/>
      <c r="I91" s="344"/>
      <c r="J91" s="344"/>
      <c r="K91" s="344"/>
      <c r="L91" s="328" t="s">
        <v>116</v>
      </c>
      <c r="M91" s="328" t="s">
        <v>109</v>
      </c>
      <c r="N91" s="328" t="s">
        <v>110</v>
      </c>
      <c r="Q91" s="459"/>
      <c r="R91" s="344"/>
      <c r="S91" s="344"/>
      <c r="T91" s="344"/>
      <c r="U91" s="328" t="s">
        <v>116</v>
      </c>
      <c r="V91" s="328" t="s">
        <v>109</v>
      </c>
      <c r="W91" s="328" t="s">
        <v>110</v>
      </c>
      <c r="X91" s="328" t="s">
        <v>116</v>
      </c>
      <c r="Y91" s="328" t="s">
        <v>109</v>
      </c>
      <c r="Z91" s="526" t="s">
        <v>110</v>
      </c>
      <c r="AA91" s="694"/>
      <c r="AB91" s="63"/>
      <c r="AC91" s="629"/>
      <c r="AD91" s="494" t="s">
        <v>110</v>
      </c>
      <c r="AE91" s="708">
        <v>50000000</v>
      </c>
      <c r="AF91" s="483" t="s">
        <v>1396</v>
      </c>
      <c r="AG91" s="63" t="s">
        <v>1323</v>
      </c>
      <c r="AH91" s="310"/>
      <c r="AI91" s="310"/>
      <c r="AJ91" s="624"/>
      <c r="AK91" s="680" t="s">
        <v>19</v>
      </c>
      <c r="AL91" s="625"/>
      <c r="AM91" s="626" t="s">
        <v>1323</v>
      </c>
    </row>
    <row r="92" spans="2:39" s="312" customFormat="1" ht="30" x14ac:dyDescent="0.25">
      <c r="B92" s="459"/>
      <c r="C92" s="459"/>
      <c r="F92" s="344"/>
      <c r="G92" s="344"/>
      <c r="H92" s="459"/>
      <c r="I92" s="344"/>
      <c r="J92" s="344"/>
      <c r="K92" s="344"/>
      <c r="L92" s="116">
        <v>55</v>
      </c>
      <c r="M92" s="116">
        <v>28</v>
      </c>
      <c r="N92" s="116">
        <f>L92-M92</f>
        <v>27</v>
      </c>
      <c r="Q92" s="459"/>
      <c r="R92" s="344"/>
      <c r="S92" s="344"/>
      <c r="T92" s="344"/>
      <c r="U92" s="116">
        <v>55</v>
      </c>
      <c r="V92" s="116">
        <v>28</v>
      </c>
      <c r="W92" s="116">
        <f>U92-V92</f>
        <v>27</v>
      </c>
      <c r="X92" s="116">
        <v>55</v>
      </c>
      <c r="Y92" s="116">
        <v>29</v>
      </c>
      <c r="Z92" s="564">
        <v>26</v>
      </c>
      <c r="AA92" s="694"/>
      <c r="AB92" s="63"/>
      <c r="AC92" s="629"/>
      <c r="AD92" s="576"/>
      <c r="AE92" s="708">
        <v>50000000</v>
      </c>
      <c r="AF92" s="483" t="s">
        <v>1397</v>
      </c>
      <c r="AG92" s="63" t="s">
        <v>1323</v>
      </c>
      <c r="AH92" s="310"/>
      <c r="AI92" s="310"/>
      <c r="AJ92" s="624"/>
      <c r="AK92" s="698" t="s">
        <v>19</v>
      </c>
      <c r="AL92" s="627"/>
      <c r="AM92" s="628" t="s">
        <v>1323</v>
      </c>
    </row>
    <row r="93" spans="2:39" s="312" customFormat="1" ht="30" customHeight="1" thickBot="1" x14ac:dyDescent="0.3">
      <c r="B93" s="643" t="s">
        <v>106</v>
      </c>
      <c r="C93" s="643"/>
      <c r="D93" s="643"/>
      <c r="E93" s="643"/>
      <c r="F93" s="643"/>
      <c r="G93" s="643"/>
      <c r="H93" s="643"/>
      <c r="I93" s="643"/>
      <c r="J93" s="643"/>
      <c r="K93" s="643"/>
      <c r="L93" s="643"/>
      <c r="M93" s="643"/>
      <c r="AA93" s="743"/>
      <c r="AB93" s="588"/>
      <c r="AC93" s="744"/>
      <c r="AE93" s="745">
        <v>2502706971</v>
      </c>
      <c r="AF93" s="310"/>
      <c r="AG93" s="63" t="s">
        <v>1323</v>
      </c>
      <c r="AH93" s="310"/>
      <c r="AI93" s="310"/>
      <c r="AJ93" s="624"/>
      <c r="AK93" s="698" t="s">
        <v>19</v>
      </c>
      <c r="AL93" s="627"/>
      <c r="AM93" s="628" t="s">
        <v>1323</v>
      </c>
    </row>
    <row r="94" spans="2:39" s="312" customFormat="1" ht="30" customHeight="1" x14ac:dyDescent="0.25">
      <c r="B94" s="459"/>
      <c r="C94" s="459"/>
      <c r="F94" s="344"/>
      <c r="G94" s="344"/>
      <c r="H94" s="459"/>
      <c r="I94" s="344"/>
      <c r="J94" s="344"/>
      <c r="K94" s="344"/>
      <c r="L94" s="344"/>
      <c r="M94" s="344"/>
      <c r="AA94" s="680"/>
      <c r="AB94" s="625"/>
      <c r="AC94" s="626"/>
      <c r="AE94" s="745">
        <v>507405223</v>
      </c>
      <c r="AF94" s="310"/>
      <c r="AG94" s="310"/>
      <c r="AH94" s="310"/>
      <c r="AI94" s="310"/>
      <c r="AJ94" s="624"/>
      <c r="AK94" s="698" t="s">
        <v>19</v>
      </c>
      <c r="AL94" s="632"/>
      <c r="AM94" s="628" t="s">
        <v>1323</v>
      </c>
    </row>
    <row r="95" spans="2:39" s="312" customFormat="1" ht="30" customHeight="1" x14ac:dyDescent="0.25">
      <c r="B95" s="459"/>
      <c r="C95" s="459"/>
      <c r="F95" s="344"/>
      <c r="G95" s="344"/>
      <c r="H95" s="459"/>
      <c r="I95" s="344"/>
      <c r="J95" s="344"/>
      <c r="K95" s="344"/>
      <c r="L95" s="344"/>
      <c r="M95" s="344"/>
      <c r="AA95" s="698"/>
      <c r="AB95" s="627"/>
      <c r="AC95" s="628"/>
      <c r="AE95" s="745">
        <v>298720994</v>
      </c>
      <c r="AF95" s="310"/>
      <c r="AG95" s="310"/>
      <c r="AH95" s="310"/>
      <c r="AI95" s="310"/>
      <c r="AJ95" s="624"/>
      <c r="AK95" s="698"/>
      <c r="AL95" s="627"/>
      <c r="AM95" s="634" t="s">
        <v>1327</v>
      </c>
    </row>
    <row r="96" spans="2:39" s="312" customFormat="1" ht="30" customHeight="1" x14ac:dyDescent="0.25">
      <c r="B96" s="459"/>
      <c r="C96" s="459"/>
      <c r="F96" s="344"/>
      <c r="G96" s="344"/>
      <c r="H96" s="459"/>
      <c r="I96" s="344"/>
      <c r="J96" s="344"/>
      <c r="K96" s="344"/>
      <c r="L96" s="344"/>
      <c r="M96" s="344"/>
      <c r="AA96" s="698"/>
      <c r="AB96" s="627"/>
      <c r="AC96" s="626"/>
      <c r="AE96" s="745">
        <v>225000000</v>
      </c>
      <c r="AF96" s="310"/>
      <c r="AG96" s="310"/>
      <c r="AH96" s="310"/>
      <c r="AI96" s="310"/>
      <c r="AJ96" s="624"/>
      <c r="AK96" s="698"/>
      <c r="AL96" s="627"/>
      <c r="AM96" s="634" t="s">
        <v>1327</v>
      </c>
    </row>
    <row r="97" spans="2:39" s="312" customFormat="1" ht="30" customHeight="1" x14ac:dyDescent="0.25">
      <c r="B97" s="459"/>
      <c r="C97" s="459"/>
      <c r="F97" s="344"/>
      <c r="G97" s="344"/>
      <c r="H97" s="459"/>
      <c r="I97" s="344"/>
      <c r="J97" s="344"/>
      <c r="K97" s="344"/>
      <c r="L97" s="344"/>
      <c r="M97" s="344"/>
      <c r="AA97" s="698"/>
      <c r="AB97" s="627"/>
      <c r="AC97" s="628"/>
      <c r="AE97" s="745">
        <v>192256329</v>
      </c>
      <c r="AF97" s="310"/>
      <c r="AG97" s="310"/>
      <c r="AH97" s="310"/>
      <c r="AI97" s="310"/>
      <c r="AJ97" s="624"/>
      <c r="AK97" s="698"/>
      <c r="AL97" s="627"/>
      <c r="AM97" s="634" t="s">
        <v>1327</v>
      </c>
    </row>
    <row r="98" spans="2:39" s="312" customFormat="1" ht="30" customHeight="1" x14ac:dyDescent="0.25">
      <c r="B98" s="459"/>
      <c r="C98" s="459"/>
      <c r="F98" s="344"/>
      <c r="G98" s="344"/>
      <c r="H98" s="459"/>
      <c r="I98" s="344"/>
      <c r="J98" s="344"/>
      <c r="K98" s="344"/>
      <c r="L98" s="344"/>
      <c r="M98" s="344"/>
      <c r="N98" s="344"/>
      <c r="O98" s="485"/>
      <c r="P98" s="344"/>
      <c r="AA98" s="698"/>
      <c r="AB98" s="627"/>
      <c r="AC98" s="626"/>
      <c r="AE98" s="745">
        <v>608265658</v>
      </c>
      <c r="AF98" s="310"/>
      <c r="AG98" s="310"/>
      <c r="AH98" s="310"/>
      <c r="AI98" s="310"/>
      <c r="AJ98" s="624"/>
      <c r="AK98" s="698"/>
      <c r="AL98" s="627"/>
      <c r="AM98" s="634" t="s">
        <v>1327</v>
      </c>
    </row>
    <row r="99" spans="2:39" s="312" customFormat="1" ht="30.75" thickBot="1" x14ac:dyDescent="0.3">
      <c r="B99" s="459"/>
      <c r="C99" s="459"/>
      <c r="F99" s="344"/>
      <c r="G99" s="344"/>
      <c r="H99" s="459"/>
      <c r="I99" s="344"/>
      <c r="J99" s="344"/>
      <c r="K99" s="344"/>
      <c r="L99" s="344"/>
      <c r="M99" s="344"/>
      <c r="N99" s="344"/>
      <c r="O99" s="485"/>
      <c r="P99" s="344"/>
      <c r="AA99" s="698"/>
      <c r="AB99" s="627"/>
      <c r="AC99" s="628"/>
      <c r="AE99" s="746">
        <v>4647900</v>
      </c>
      <c r="AF99" s="452"/>
      <c r="AG99" s="452"/>
      <c r="AH99" s="452"/>
      <c r="AI99" s="452"/>
      <c r="AJ99" s="644"/>
      <c r="AK99" s="698"/>
      <c r="AL99" s="627"/>
      <c r="AM99" s="634" t="s">
        <v>1327</v>
      </c>
    </row>
    <row r="100" spans="2:39" s="312" customFormat="1" ht="30" x14ac:dyDescent="0.25">
      <c r="B100" s="459"/>
      <c r="C100" s="459"/>
      <c r="F100" s="344"/>
      <c r="G100" s="344"/>
      <c r="H100" s="459"/>
      <c r="I100" s="344"/>
      <c r="J100" s="344"/>
      <c r="K100" s="344"/>
      <c r="L100" s="344"/>
      <c r="M100" s="344"/>
      <c r="N100" s="344"/>
      <c r="O100" s="485"/>
      <c r="P100" s="344"/>
      <c r="AA100" s="698"/>
      <c r="AB100" s="627"/>
      <c r="AC100" s="628"/>
      <c r="AK100" s="698"/>
      <c r="AL100" s="627"/>
      <c r="AM100" s="634" t="s">
        <v>1327</v>
      </c>
    </row>
    <row r="101" spans="2:39" s="312" customFormat="1" ht="30" x14ac:dyDescent="0.25">
      <c r="B101" s="459"/>
      <c r="C101" s="459"/>
      <c r="F101" s="344"/>
      <c r="G101" s="344"/>
      <c r="H101" s="459"/>
      <c r="I101" s="344"/>
      <c r="J101" s="344"/>
      <c r="K101" s="344"/>
      <c r="L101" s="344"/>
      <c r="M101" s="344"/>
      <c r="N101" s="344"/>
      <c r="O101" s="485"/>
      <c r="P101" s="344"/>
      <c r="AA101" s="698"/>
      <c r="AB101" s="627"/>
      <c r="AC101" s="628"/>
      <c r="AK101" s="698"/>
      <c r="AL101" s="627"/>
      <c r="AM101" s="634" t="s">
        <v>1327</v>
      </c>
    </row>
    <row r="102" spans="2:39" s="312" customFormat="1" ht="30.75" thickBot="1" x14ac:dyDescent="0.3">
      <c r="B102" s="459"/>
      <c r="C102" s="459"/>
      <c r="F102" s="344"/>
      <c r="G102" s="344"/>
      <c r="H102" s="459"/>
      <c r="I102" s="344"/>
      <c r="J102" s="344"/>
      <c r="K102" s="344"/>
      <c r="L102" s="344"/>
      <c r="M102" s="344"/>
      <c r="N102" s="344"/>
      <c r="O102" s="485"/>
      <c r="P102" s="344"/>
      <c r="AA102" s="732"/>
      <c r="AB102" s="637"/>
      <c r="AC102" s="638"/>
      <c r="AK102" s="698"/>
      <c r="AL102" s="627"/>
      <c r="AM102" s="634" t="s">
        <v>1327</v>
      </c>
    </row>
    <row r="103" spans="2:39" s="312" customFormat="1" ht="30.75" thickBot="1" x14ac:dyDescent="0.3">
      <c r="B103" s="459"/>
      <c r="C103" s="459"/>
      <c r="F103" s="344"/>
      <c r="G103" s="344"/>
      <c r="H103" s="459"/>
      <c r="I103" s="344"/>
      <c r="J103" s="344"/>
      <c r="K103" s="344"/>
      <c r="L103" s="344"/>
      <c r="M103" s="344"/>
      <c r="N103" s="344"/>
      <c r="O103" s="485"/>
      <c r="P103" s="344"/>
      <c r="AA103" s="650"/>
      <c r="AB103" s="651"/>
      <c r="AC103" s="652"/>
      <c r="AK103" s="732"/>
      <c r="AL103" s="637"/>
      <c r="AM103" s="642" t="s">
        <v>1327</v>
      </c>
    </row>
    <row r="104" spans="2:39" s="312" customFormat="1" x14ac:dyDescent="0.25">
      <c r="B104" s="459"/>
      <c r="C104" s="459"/>
      <c r="F104" s="344"/>
      <c r="G104" s="344"/>
      <c r="H104" s="459"/>
      <c r="I104" s="344"/>
      <c r="J104" s="344"/>
      <c r="K104" s="344"/>
      <c r="L104" s="344"/>
      <c r="M104" s="344"/>
      <c r="N104" s="344"/>
      <c r="O104" s="485"/>
      <c r="P104" s="344"/>
      <c r="AK104" s="680" t="s">
        <v>19</v>
      </c>
      <c r="AL104" s="625"/>
      <c r="AM104" s="626" t="s">
        <v>1316</v>
      </c>
    </row>
    <row r="105" spans="2:39" s="312" customFormat="1" x14ac:dyDescent="0.25">
      <c r="B105" s="459"/>
      <c r="C105" s="459"/>
      <c r="F105" s="344"/>
      <c r="G105" s="344"/>
      <c r="H105" s="459"/>
      <c r="I105" s="344"/>
      <c r="J105" s="344"/>
      <c r="K105" s="344"/>
      <c r="L105" s="344"/>
      <c r="M105" s="344"/>
      <c r="N105" s="344"/>
      <c r="O105" s="485"/>
      <c r="P105" s="344"/>
      <c r="AK105" s="698" t="s">
        <v>19</v>
      </c>
      <c r="AL105" s="627"/>
      <c r="AM105" s="628" t="s">
        <v>1316</v>
      </c>
    </row>
    <row r="106" spans="2:39" s="312" customFormat="1" x14ac:dyDescent="0.25">
      <c r="B106" s="459"/>
      <c r="C106" s="459"/>
      <c r="F106" s="344"/>
      <c r="G106" s="344"/>
      <c r="H106" s="459"/>
      <c r="I106" s="344"/>
      <c r="J106" s="344"/>
      <c r="K106" s="344"/>
      <c r="L106" s="344"/>
      <c r="M106" s="344"/>
      <c r="N106" s="344"/>
      <c r="O106" s="485"/>
      <c r="P106" s="344"/>
      <c r="AK106" s="698" t="s">
        <v>19</v>
      </c>
      <c r="AL106" s="627"/>
      <c r="AM106" s="628" t="s">
        <v>1316</v>
      </c>
    </row>
    <row r="107" spans="2:39" s="312" customFormat="1" x14ac:dyDescent="0.25">
      <c r="B107" s="459"/>
      <c r="C107" s="459"/>
      <c r="F107" s="344"/>
      <c r="G107" s="344"/>
      <c r="H107" s="459"/>
      <c r="I107" s="344"/>
      <c r="J107" s="344"/>
      <c r="K107" s="344"/>
      <c r="L107" s="344"/>
      <c r="M107" s="344"/>
      <c r="N107" s="344"/>
      <c r="O107" s="485"/>
      <c r="P107" s="344"/>
      <c r="AK107" s="698" t="s">
        <v>19</v>
      </c>
      <c r="AL107" s="627"/>
      <c r="AM107" s="628" t="s">
        <v>1316</v>
      </c>
    </row>
    <row r="108" spans="2:39" s="312" customFormat="1" ht="30" x14ac:dyDescent="0.25">
      <c r="B108" s="459"/>
      <c r="C108" s="459"/>
      <c r="F108" s="344"/>
      <c r="G108" s="344"/>
      <c r="H108" s="459"/>
      <c r="I108" s="344"/>
      <c r="J108" s="344"/>
      <c r="K108" s="344"/>
      <c r="L108" s="344"/>
      <c r="M108" s="344"/>
      <c r="N108" s="344"/>
      <c r="O108" s="485"/>
      <c r="P108" s="344"/>
      <c r="AK108" s="698" t="s">
        <v>19</v>
      </c>
      <c r="AL108" s="627"/>
      <c r="AM108" s="628" t="s">
        <v>1523</v>
      </c>
    </row>
    <row r="109" spans="2:39" s="312" customFormat="1" x14ac:dyDescent="0.25">
      <c r="B109" s="459"/>
      <c r="C109" s="459"/>
      <c r="F109" s="344"/>
      <c r="G109" s="344"/>
      <c r="H109" s="459"/>
      <c r="I109" s="344"/>
      <c r="J109" s="344"/>
      <c r="K109" s="344"/>
      <c r="L109" s="344"/>
      <c r="M109" s="344"/>
      <c r="N109" s="344"/>
      <c r="O109" s="485"/>
      <c r="P109" s="344"/>
      <c r="AK109" s="698" t="s">
        <v>19</v>
      </c>
      <c r="AL109" s="627"/>
      <c r="AM109" s="628" t="s">
        <v>1316</v>
      </c>
    </row>
    <row r="110" spans="2:39" s="312" customFormat="1" ht="30" x14ac:dyDescent="0.25">
      <c r="B110" s="459"/>
      <c r="C110" s="459"/>
      <c r="F110" s="344"/>
      <c r="G110" s="344"/>
      <c r="H110" s="459"/>
      <c r="I110" s="344"/>
      <c r="J110" s="344"/>
      <c r="K110" s="344"/>
      <c r="L110" s="344"/>
      <c r="M110" s="344"/>
      <c r="N110" s="344"/>
      <c r="O110" s="485"/>
      <c r="P110" s="344"/>
      <c r="AK110" s="698" t="s">
        <v>19</v>
      </c>
      <c r="AL110" s="627"/>
      <c r="AM110" s="628" t="s">
        <v>1323</v>
      </c>
    </row>
    <row r="111" spans="2:39" s="312" customFormat="1" ht="30" x14ac:dyDescent="0.25">
      <c r="B111" s="459"/>
      <c r="C111" s="459"/>
      <c r="F111" s="344"/>
      <c r="G111" s="344"/>
      <c r="H111" s="459"/>
      <c r="I111" s="344"/>
      <c r="J111" s="344"/>
      <c r="K111" s="344"/>
      <c r="L111" s="344"/>
      <c r="M111" s="344"/>
      <c r="N111" s="344"/>
      <c r="O111" s="485"/>
      <c r="P111" s="344"/>
      <c r="AK111" s="698" t="s">
        <v>19</v>
      </c>
      <c r="AL111" s="627"/>
      <c r="AM111" s="628" t="s">
        <v>1323</v>
      </c>
    </row>
    <row r="112" spans="2:39" s="312" customFormat="1" ht="30" x14ac:dyDescent="0.25">
      <c r="B112" s="459"/>
      <c r="C112" s="459"/>
      <c r="F112" s="344"/>
      <c r="G112" s="344"/>
      <c r="H112" s="459"/>
      <c r="I112" s="344"/>
      <c r="J112" s="344"/>
      <c r="K112" s="344"/>
      <c r="L112" s="344"/>
      <c r="M112" s="344"/>
      <c r="N112" s="344"/>
      <c r="O112" s="485"/>
      <c r="P112" s="344"/>
      <c r="AK112" s="698" t="s">
        <v>19</v>
      </c>
      <c r="AL112" s="627"/>
      <c r="AM112" s="628" t="s">
        <v>1323</v>
      </c>
    </row>
    <row r="113" spans="2:39" s="312" customFormat="1" ht="30" x14ac:dyDescent="0.25">
      <c r="B113" s="459"/>
      <c r="C113" s="459"/>
      <c r="F113" s="344"/>
      <c r="G113" s="344"/>
      <c r="H113" s="459"/>
      <c r="I113" s="344"/>
      <c r="J113" s="344"/>
      <c r="K113" s="344"/>
      <c r="L113" s="344"/>
      <c r="M113" s="344"/>
      <c r="N113" s="344"/>
      <c r="O113" s="485"/>
      <c r="P113" s="344"/>
      <c r="AK113" s="698" t="s">
        <v>19</v>
      </c>
      <c r="AL113" s="627"/>
      <c r="AM113" s="628" t="s">
        <v>1323</v>
      </c>
    </row>
    <row r="114" spans="2:39" s="312" customFormat="1" ht="30" x14ac:dyDescent="0.25">
      <c r="B114" s="459"/>
      <c r="C114" s="459"/>
      <c r="F114" s="344"/>
      <c r="G114" s="344"/>
      <c r="H114" s="459"/>
      <c r="I114" s="344"/>
      <c r="J114" s="344"/>
      <c r="K114" s="344"/>
      <c r="L114" s="344"/>
      <c r="M114" s="344"/>
      <c r="N114" s="344"/>
      <c r="O114" s="485"/>
      <c r="P114" s="344"/>
      <c r="AK114" s="698" t="s">
        <v>19</v>
      </c>
      <c r="AL114" s="627"/>
      <c r="AM114" s="628" t="s">
        <v>1323</v>
      </c>
    </row>
    <row r="115" spans="2:39" s="312" customFormat="1" ht="30.75" thickBot="1" x14ac:dyDescent="0.3">
      <c r="B115" s="459"/>
      <c r="C115" s="459"/>
      <c r="F115" s="344"/>
      <c r="G115" s="344"/>
      <c r="H115" s="459"/>
      <c r="I115" s="344"/>
      <c r="J115" s="344"/>
      <c r="K115" s="344"/>
      <c r="L115" s="344"/>
      <c r="M115" s="344"/>
      <c r="N115" s="344"/>
      <c r="O115" s="485"/>
      <c r="P115" s="344"/>
      <c r="AK115" s="698" t="s">
        <v>19</v>
      </c>
      <c r="AL115" s="627"/>
      <c r="AM115" s="628" t="s">
        <v>1323</v>
      </c>
    </row>
    <row r="116" spans="2:39" s="312" customFormat="1" x14ac:dyDescent="0.25">
      <c r="B116" s="459"/>
      <c r="C116" s="459"/>
      <c r="F116" s="344"/>
      <c r="G116" s="344"/>
      <c r="H116" s="459"/>
      <c r="I116" s="344"/>
      <c r="J116" s="344"/>
      <c r="K116" s="344"/>
      <c r="L116" s="344"/>
      <c r="M116" s="344"/>
      <c r="N116" s="344"/>
      <c r="O116" s="485"/>
      <c r="P116" s="344"/>
      <c r="AK116" s="731" t="s">
        <v>19</v>
      </c>
      <c r="AL116" s="635"/>
      <c r="AM116" s="636" t="s">
        <v>1513</v>
      </c>
    </row>
    <row r="117" spans="2:39" s="312" customFormat="1" x14ac:dyDescent="0.25">
      <c r="B117" s="459"/>
      <c r="C117" s="459"/>
      <c r="F117" s="344"/>
      <c r="G117" s="344"/>
      <c r="H117" s="459"/>
      <c r="I117" s="344"/>
      <c r="J117" s="344"/>
      <c r="K117" s="344"/>
      <c r="L117" s="344"/>
      <c r="M117" s="344"/>
      <c r="N117" s="344"/>
      <c r="O117" s="485"/>
      <c r="P117" s="344"/>
      <c r="AK117" s="698" t="s">
        <v>19</v>
      </c>
      <c r="AL117" s="627"/>
      <c r="AM117" s="628" t="s">
        <v>1513</v>
      </c>
    </row>
    <row r="118" spans="2:39" s="312" customFormat="1" x14ac:dyDescent="0.25">
      <c r="B118" s="459"/>
      <c r="C118" s="459"/>
      <c r="F118" s="344"/>
      <c r="G118" s="344"/>
      <c r="H118" s="459"/>
      <c r="I118" s="344"/>
      <c r="J118" s="344"/>
      <c r="K118" s="344"/>
      <c r="L118" s="344"/>
      <c r="M118" s="344"/>
      <c r="N118" s="344"/>
      <c r="O118" s="485"/>
      <c r="P118" s="344"/>
      <c r="AK118" s="698"/>
      <c r="AL118" s="627"/>
      <c r="AM118" s="628" t="s">
        <v>1522</v>
      </c>
    </row>
    <row r="119" spans="2:39" s="312" customFormat="1" x14ac:dyDescent="0.25">
      <c r="B119" s="459"/>
      <c r="C119" s="459"/>
      <c r="F119" s="344"/>
      <c r="G119" s="344"/>
      <c r="H119" s="459"/>
      <c r="I119" s="344"/>
      <c r="J119" s="344"/>
      <c r="K119" s="344"/>
      <c r="L119" s="344"/>
      <c r="M119" s="344"/>
      <c r="N119" s="344"/>
      <c r="O119" s="485"/>
      <c r="P119" s="344"/>
      <c r="AK119" s="698" t="s">
        <v>19</v>
      </c>
      <c r="AL119" s="627"/>
      <c r="AM119" s="628" t="s">
        <v>1513</v>
      </c>
    </row>
    <row r="120" spans="2:39" s="312" customFormat="1" x14ac:dyDescent="0.25">
      <c r="B120" s="459"/>
      <c r="C120" s="459"/>
      <c r="F120" s="344"/>
      <c r="G120" s="344"/>
      <c r="H120" s="459"/>
      <c r="I120" s="344"/>
      <c r="J120" s="344"/>
      <c r="K120" s="344"/>
      <c r="L120" s="344"/>
      <c r="M120" s="344"/>
      <c r="N120" s="344"/>
      <c r="O120" s="485"/>
      <c r="P120" s="344"/>
      <c r="AK120" s="733" t="s">
        <v>19</v>
      </c>
      <c r="AL120" s="640"/>
      <c r="AM120" s="641" t="s">
        <v>1513</v>
      </c>
    </row>
    <row r="121" spans="2:39" s="312" customFormat="1" x14ac:dyDescent="0.25">
      <c r="B121" s="459"/>
      <c r="C121" s="459"/>
      <c r="F121" s="344"/>
      <c r="G121" s="344"/>
      <c r="H121" s="459"/>
      <c r="I121" s="344"/>
      <c r="J121" s="344"/>
      <c r="K121" s="344"/>
      <c r="L121" s="344"/>
      <c r="M121" s="344"/>
      <c r="N121" s="344"/>
      <c r="O121" s="485"/>
      <c r="P121" s="344"/>
      <c r="AK121" s="733"/>
      <c r="AL121" s="640"/>
      <c r="AM121" s="641" t="s">
        <v>1522</v>
      </c>
    </row>
    <row r="122" spans="2:39" s="312" customFormat="1" x14ac:dyDescent="0.25">
      <c r="B122" s="459"/>
      <c r="C122" s="459"/>
      <c r="F122" s="344"/>
      <c r="G122" s="344"/>
      <c r="H122" s="459"/>
      <c r="I122" s="344"/>
      <c r="J122" s="344"/>
      <c r="K122" s="344"/>
      <c r="L122" s="344"/>
      <c r="M122" s="344"/>
      <c r="N122" s="344"/>
      <c r="O122" s="485"/>
      <c r="P122" s="344"/>
      <c r="AK122" s="733"/>
      <c r="AL122" s="640"/>
      <c r="AM122" s="628" t="s">
        <v>1522</v>
      </c>
    </row>
    <row r="123" spans="2:39" s="312" customFormat="1" x14ac:dyDescent="0.25">
      <c r="B123" s="459"/>
      <c r="C123" s="459"/>
      <c r="F123" s="344"/>
      <c r="G123" s="344"/>
      <c r="H123" s="459"/>
      <c r="I123" s="344"/>
      <c r="J123" s="344"/>
      <c r="K123" s="344"/>
      <c r="L123" s="344"/>
      <c r="M123" s="344"/>
      <c r="N123" s="344"/>
      <c r="O123" s="485"/>
      <c r="P123" s="344"/>
      <c r="AK123" s="733"/>
      <c r="AL123" s="640"/>
      <c r="AM123" s="628" t="s">
        <v>1522</v>
      </c>
    </row>
    <row r="124" spans="2:39" s="312" customFormat="1" ht="30.75" thickBot="1" x14ac:dyDescent="0.3">
      <c r="B124" s="459"/>
      <c r="C124" s="459"/>
      <c r="F124" s="344"/>
      <c r="G124" s="344"/>
      <c r="H124" s="459"/>
      <c r="I124" s="344"/>
      <c r="J124" s="344"/>
      <c r="K124" s="344"/>
      <c r="L124" s="344"/>
      <c r="M124" s="344"/>
      <c r="N124" s="344"/>
      <c r="O124" s="485"/>
      <c r="P124" s="344"/>
      <c r="AK124" s="732"/>
      <c r="AL124" s="637"/>
      <c r="AM124" s="642" t="s">
        <v>1327</v>
      </c>
    </row>
    <row r="125" spans="2:39" s="312" customFormat="1" x14ac:dyDescent="0.25">
      <c r="B125" s="459"/>
      <c r="C125" s="459"/>
      <c r="F125" s="344"/>
      <c r="G125" s="344"/>
      <c r="H125" s="459"/>
      <c r="I125" s="344"/>
      <c r="J125" s="344"/>
      <c r="K125" s="344"/>
      <c r="L125" s="344"/>
      <c r="M125" s="344"/>
      <c r="N125" s="344"/>
      <c r="O125" s="485"/>
      <c r="P125" s="344"/>
      <c r="AK125" s="680" t="s">
        <v>19</v>
      </c>
      <c r="AL125" s="625"/>
      <c r="AM125" s="626" t="s">
        <v>1320</v>
      </c>
    </row>
    <row r="126" spans="2:39" s="312" customFormat="1" x14ac:dyDescent="0.25">
      <c r="B126" s="459"/>
      <c r="C126" s="459"/>
      <c r="F126" s="344"/>
      <c r="G126" s="344"/>
      <c r="H126" s="459"/>
      <c r="I126" s="344"/>
      <c r="J126" s="344"/>
      <c r="K126" s="344"/>
      <c r="L126" s="344"/>
      <c r="M126" s="344"/>
      <c r="N126" s="344"/>
      <c r="O126" s="485"/>
      <c r="P126" s="344"/>
      <c r="AK126" s="698" t="s">
        <v>19</v>
      </c>
      <c r="AL126" s="627"/>
      <c r="AM126" s="628" t="s">
        <v>1316</v>
      </c>
    </row>
    <row r="127" spans="2:39" s="312" customFormat="1" x14ac:dyDescent="0.25">
      <c r="B127" s="459"/>
      <c r="C127" s="459"/>
      <c r="F127" s="344"/>
      <c r="G127" s="344"/>
      <c r="H127" s="459"/>
      <c r="I127" s="344"/>
      <c r="J127" s="344"/>
      <c r="K127" s="344"/>
      <c r="L127" s="344"/>
      <c r="M127" s="344"/>
      <c r="N127" s="344"/>
      <c r="O127" s="485"/>
      <c r="P127" s="344"/>
      <c r="AK127" s="698" t="s">
        <v>19</v>
      </c>
      <c r="AL127" s="627"/>
      <c r="AM127" s="628" t="s">
        <v>1316</v>
      </c>
    </row>
    <row r="128" spans="2:39" s="312" customFormat="1" x14ac:dyDescent="0.25">
      <c r="B128" s="459"/>
      <c r="C128" s="459"/>
      <c r="F128" s="344"/>
      <c r="G128" s="344"/>
      <c r="H128" s="459"/>
      <c r="I128" s="344"/>
      <c r="J128" s="344"/>
      <c r="K128" s="344"/>
      <c r="L128" s="344"/>
      <c r="M128" s="344"/>
      <c r="N128" s="344"/>
      <c r="O128" s="485"/>
      <c r="P128" s="344"/>
      <c r="AK128" s="698" t="s">
        <v>19</v>
      </c>
      <c r="AL128" s="627"/>
      <c r="AM128" s="628" t="s">
        <v>1398</v>
      </c>
    </row>
    <row r="129" spans="2:39" s="312" customFormat="1" x14ac:dyDescent="0.25">
      <c r="B129" s="459"/>
      <c r="C129" s="459"/>
      <c r="F129" s="344"/>
      <c r="G129" s="344"/>
      <c r="H129" s="459"/>
      <c r="I129" s="344"/>
      <c r="J129" s="344"/>
      <c r="K129" s="344"/>
      <c r="L129" s="344"/>
      <c r="M129" s="344"/>
      <c r="N129" s="344"/>
      <c r="O129" s="485"/>
      <c r="P129" s="344"/>
      <c r="AK129" s="698"/>
      <c r="AL129" s="627"/>
      <c r="AM129" s="626"/>
    </row>
    <row r="130" spans="2:39" s="312" customFormat="1" x14ac:dyDescent="0.25">
      <c r="B130" s="459"/>
      <c r="C130" s="459"/>
      <c r="F130" s="344"/>
      <c r="G130" s="344"/>
      <c r="H130" s="459"/>
      <c r="I130" s="344"/>
      <c r="J130" s="344"/>
      <c r="K130" s="344"/>
      <c r="L130" s="344"/>
      <c r="M130" s="344"/>
      <c r="N130" s="344"/>
      <c r="O130" s="485"/>
      <c r="P130" s="344"/>
      <c r="AK130" s="698" t="s">
        <v>19</v>
      </c>
      <c r="AL130" s="627"/>
      <c r="AM130" s="628" t="s">
        <v>1524</v>
      </c>
    </row>
    <row r="131" spans="2:39" s="312" customFormat="1" ht="30" x14ac:dyDescent="0.25">
      <c r="B131" s="459"/>
      <c r="C131" s="459"/>
      <c r="F131" s="344"/>
      <c r="G131" s="344"/>
      <c r="H131" s="459"/>
      <c r="I131" s="344"/>
      <c r="J131" s="344"/>
      <c r="K131" s="344"/>
      <c r="L131" s="344"/>
      <c r="M131" s="344"/>
      <c r="N131" s="344"/>
      <c r="O131" s="485"/>
      <c r="P131" s="344"/>
      <c r="AK131" s="698" t="s">
        <v>19</v>
      </c>
      <c r="AL131" s="627"/>
      <c r="AM131" s="628" t="s">
        <v>1323</v>
      </c>
    </row>
    <row r="132" spans="2:39" s="312" customFormat="1" ht="30" x14ac:dyDescent="0.25">
      <c r="B132" s="459"/>
      <c r="C132" s="459"/>
      <c r="F132" s="344"/>
      <c r="G132" s="344"/>
      <c r="H132" s="459"/>
      <c r="I132" s="344"/>
      <c r="J132" s="344"/>
      <c r="K132" s="344"/>
      <c r="L132" s="344"/>
      <c r="M132" s="344"/>
      <c r="N132" s="344"/>
      <c r="O132" s="485"/>
      <c r="P132" s="344"/>
      <c r="AK132" s="698" t="s">
        <v>19</v>
      </c>
      <c r="AL132" s="627"/>
      <c r="AM132" s="628" t="s">
        <v>1323</v>
      </c>
    </row>
    <row r="133" spans="2:39" s="312" customFormat="1" ht="30" x14ac:dyDescent="0.25">
      <c r="B133" s="459"/>
      <c r="C133" s="459"/>
      <c r="F133" s="344"/>
      <c r="G133" s="344"/>
      <c r="H133" s="459"/>
      <c r="I133" s="344"/>
      <c r="J133" s="344"/>
      <c r="K133" s="344"/>
      <c r="L133" s="344"/>
      <c r="M133" s="344"/>
      <c r="N133" s="344"/>
      <c r="O133" s="485"/>
      <c r="P133" s="344"/>
      <c r="AK133" s="698" t="s">
        <v>19</v>
      </c>
      <c r="AL133" s="627"/>
      <c r="AM133" s="628" t="s">
        <v>1323</v>
      </c>
    </row>
    <row r="134" spans="2:39" s="312" customFormat="1" ht="30" x14ac:dyDescent="0.25">
      <c r="B134" s="459"/>
      <c r="C134" s="459"/>
      <c r="F134" s="344"/>
      <c r="G134" s="344"/>
      <c r="H134" s="459"/>
      <c r="I134" s="344"/>
      <c r="J134" s="344"/>
      <c r="K134" s="344"/>
      <c r="L134" s="344"/>
      <c r="M134" s="344"/>
      <c r="N134" s="344"/>
      <c r="O134" s="485"/>
      <c r="P134" s="344"/>
      <c r="AK134" s="698" t="s">
        <v>19</v>
      </c>
      <c r="AL134" s="627"/>
      <c r="AM134" s="628" t="s">
        <v>1323</v>
      </c>
    </row>
    <row r="135" spans="2:39" s="312" customFormat="1" ht="30" x14ac:dyDescent="0.25">
      <c r="B135" s="459"/>
      <c r="C135" s="459"/>
      <c r="F135" s="344"/>
      <c r="G135" s="344"/>
      <c r="H135" s="459"/>
      <c r="I135" s="344"/>
      <c r="J135" s="344"/>
      <c r="K135" s="344"/>
      <c r="L135" s="344"/>
      <c r="M135" s="344"/>
      <c r="N135" s="344"/>
      <c r="O135" s="485"/>
      <c r="P135" s="344"/>
      <c r="AK135" s="698" t="s">
        <v>19</v>
      </c>
      <c r="AL135" s="627"/>
      <c r="AM135" s="628" t="s">
        <v>1323</v>
      </c>
    </row>
    <row r="136" spans="2:39" s="312" customFormat="1" ht="30" x14ac:dyDescent="0.25">
      <c r="B136" s="459"/>
      <c r="C136" s="459"/>
      <c r="F136" s="344"/>
      <c r="G136" s="344"/>
      <c r="H136" s="459"/>
      <c r="I136" s="344"/>
      <c r="J136" s="344"/>
      <c r="K136" s="344"/>
      <c r="L136" s="344"/>
      <c r="M136" s="344"/>
      <c r="N136" s="344"/>
      <c r="O136" s="485"/>
      <c r="P136" s="344"/>
      <c r="AK136" s="698" t="s">
        <v>19</v>
      </c>
      <c r="AL136" s="627"/>
      <c r="AM136" s="628" t="s">
        <v>1323</v>
      </c>
    </row>
    <row r="137" spans="2:39" s="312" customFormat="1" x14ac:dyDescent="0.25">
      <c r="B137" s="459"/>
      <c r="C137" s="459"/>
      <c r="F137" s="344"/>
      <c r="G137" s="344"/>
      <c r="H137" s="459"/>
      <c r="I137" s="344"/>
      <c r="J137" s="344"/>
      <c r="K137" s="344"/>
      <c r="L137" s="344"/>
      <c r="M137" s="344"/>
      <c r="N137" s="344"/>
      <c r="O137" s="485"/>
      <c r="P137" s="344"/>
      <c r="AK137" s="698"/>
      <c r="AL137" s="627"/>
      <c r="AM137" s="645" t="s">
        <v>1386</v>
      </c>
    </row>
    <row r="138" spans="2:39" s="312" customFormat="1" x14ac:dyDescent="0.25">
      <c r="B138" s="459"/>
      <c r="C138" s="459"/>
      <c r="F138" s="344"/>
      <c r="G138" s="344"/>
      <c r="H138" s="459"/>
      <c r="I138" s="344"/>
      <c r="J138" s="344"/>
      <c r="K138" s="344"/>
      <c r="L138" s="344"/>
      <c r="M138" s="344"/>
      <c r="N138" s="344"/>
      <c r="O138" s="485"/>
      <c r="P138" s="344"/>
      <c r="AK138" s="698"/>
      <c r="AL138" s="627"/>
      <c r="AM138" s="645"/>
    </row>
    <row r="139" spans="2:39" s="312" customFormat="1" ht="15.75" thickBot="1" x14ac:dyDescent="0.3">
      <c r="B139" s="459"/>
      <c r="C139" s="459"/>
      <c r="F139" s="344"/>
      <c r="G139" s="344"/>
      <c r="H139" s="459"/>
      <c r="I139" s="344"/>
      <c r="J139" s="344"/>
      <c r="K139" s="344"/>
      <c r="L139" s="344"/>
      <c r="M139" s="344"/>
      <c r="N139" s="344"/>
      <c r="O139" s="485"/>
      <c r="P139" s="344"/>
      <c r="AK139" s="732"/>
      <c r="AL139" s="637"/>
      <c r="AM139" s="646"/>
    </row>
    <row r="140" spans="2:39" s="312" customFormat="1" ht="45" x14ac:dyDescent="0.25">
      <c r="B140" s="459"/>
      <c r="C140" s="459"/>
      <c r="F140" s="344"/>
      <c r="G140" s="344"/>
      <c r="H140" s="459"/>
      <c r="I140" s="344"/>
      <c r="J140" s="344"/>
      <c r="K140" s="344"/>
      <c r="L140" s="344"/>
      <c r="M140" s="344"/>
      <c r="N140" s="344"/>
      <c r="O140" s="485"/>
      <c r="P140" s="344"/>
      <c r="AK140" s="731" t="s">
        <v>19</v>
      </c>
      <c r="AL140" s="635" t="s">
        <v>669</v>
      </c>
      <c r="AM140" s="636" t="s">
        <v>1316</v>
      </c>
    </row>
    <row r="141" spans="2:39" s="312" customFormat="1" x14ac:dyDescent="0.25">
      <c r="B141" s="459"/>
      <c r="C141" s="459"/>
      <c r="F141" s="344"/>
      <c r="G141" s="344"/>
      <c r="H141" s="459"/>
      <c r="I141" s="344"/>
      <c r="J141" s="344"/>
      <c r="K141" s="344"/>
      <c r="L141" s="344"/>
      <c r="M141" s="344"/>
      <c r="N141" s="344"/>
      <c r="O141" s="485"/>
      <c r="P141" s="344"/>
      <c r="AK141" s="698" t="s">
        <v>19</v>
      </c>
      <c r="AL141" s="627"/>
      <c r="AM141" s="628" t="s">
        <v>1316</v>
      </c>
    </row>
    <row r="142" spans="2:39" s="312" customFormat="1" x14ac:dyDescent="0.25">
      <c r="B142" s="459"/>
      <c r="C142" s="459"/>
      <c r="F142" s="344"/>
      <c r="G142" s="344"/>
      <c r="H142" s="459"/>
      <c r="I142" s="344"/>
      <c r="J142" s="344"/>
      <c r="K142" s="344"/>
      <c r="L142" s="344"/>
      <c r="M142" s="344"/>
      <c r="N142" s="344"/>
      <c r="O142" s="485"/>
      <c r="P142" s="344"/>
      <c r="AK142" s="698" t="s">
        <v>19</v>
      </c>
      <c r="AL142" s="627"/>
      <c r="AM142" s="628" t="s">
        <v>1316</v>
      </c>
    </row>
    <row r="143" spans="2:39" s="312" customFormat="1" x14ac:dyDescent="0.25">
      <c r="B143" s="459"/>
      <c r="C143" s="459"/>
      <c r="F143" s="344"/>
      <c r="G143" s="344"/>
      <c r="H143" s="459"/>
      <c r="I143" s="344"/>
      <c r="J143" s="344"/>
      <c r="K143" s="344"/>
      <c r="L143" s="344"/>
      <c r="M143" s="344"/>
      <c r="N143" s="344"/>
      <c r="O143" s="485"/>
      <c r="P143" s="344"/>
      <c r="AK143" s="698" t="s">
        <v>19</v>
      </c>
      <c r="AL143" s="627"/>
      <c r="AM143" s="628" t="s">
        <v>1316</v>
      </c>
    </row>
    <row r="144" spans="2:39" s="312" customFormat="1" ht="60" x14ac:dyDescent="0.25">
      <c r="B144" s="459"/>
      <c r="C144" s="459"/>
      <c r="F144" s="344"/>
      <c r="G144" s="344"/>
      <c r="H144" s="459"/>
      <c r="I144" s="344"/>
      <c r="J144" s="344"/>
      <c r="K144" s="344"/>
      <c r="L144" s="344"/>
      <c r="M144" s="344"/>
      <c r="N144" s="344"/>
      <c r="O144" s="485"/>
      <c r="P144" s="344"/>
      <c r="AK144" s="698"/>
      <c r="AL144" s="627"/>
      <c r="AM144" s="628" t="s">
        <v>1525</v>
      </c>
    </row>
    <row r="145" spans="2:39" s="312" customFormat="1" x14ac:dyDescent="0.25">
      <c r="B145" s="459"/>
      <c r="C145" s="459"/>
      <c r="F145" s="344"/>
      <c r="G145" s="344"/>
      <c r="H145" s="459"/>
      <c r="I145" s="344"/>
      <c r="J145" s="344"/>
      <c r="K145" s="344"/>
      <c r="L145" s="344"/>
      <c r="M145" s="344"/>
      <c r="N145" s="344"/>
      <c r="O145" s="485"/>
      <c r="P145" s="344"/>
      <c r="AK145" s="698" t="s">
        <v>19</v>
      </c>
      <c r="AL145" s="627"/>
      <c r="AM145" s="628" t="s">
        <v>1316</v>
      </c>
    </row>
    <row r="146" spans="2:39" s="312" customFormat="1" x14ac:dyDescent="0.25">
      <c r="B146" s="459"/>
      <c r="C146" s="459"/>
      <c r="F146" s="344"/>
      <c r="G146" s="344"/>
      <c r="H146" s="459"/>
      <c r="I146" s="344"/>
      <c r="J146" s="344"/>
      <c r="K146" s="344"/>
      <c r="L146" s="344"/>
      <c r="M146" s="344"/>
      <c r="N146" s="344"/>
      <c r="O146" s="485"/>
      <c r="P146" s="344"/>
      <c r="AK146" s="698" t="s">
        <v>19</v>
      </c>
      <c r="AL146" s="627"/>
      <c r="AM146" s="628" t="s">
        <v>1316</v>
      </c>
    </row>
    <row r="147" spans="2:39" s="312" customFormat="1" x14ac:dyDescent="0.25">
      <c r="B147" s="459"/>
      <c r="C147" s="459"/>
      <c r="F147" s="344"/>
      <c r="G147" s="344"/>
      <c r="H147" s="459"/>
      <c r="I147" s="344"/>
      <c r="J147" s="344"/>
      <c r="K147" s="344"/>
      <c r="L147" s="344"/>
      <c r="M147" s="344"/>
      <c r="N147" s="344"/>
      <c r="O147" s="485"/>
      <c r="P147" s="344"/>
      <c r="AK147" s="698" t="s">
        <v>19</v>
      </c>
      <c r="AL147" s="627"/>
      <c r="AM147" s="628" t="s">
        <v>1316</v>
      </c>
    </row>
    <row r="148" spans="2:39" s="312" customFormat="1" ht="30.75" thickBot="1" x14ac:dyDescent="0.3">
      <c r="B148" s="459"/>
      <c r="C148" s="459"/>
      <c r="F148" s="344"/>
      <c r="G148" s="344"/>
      <c r="H148" s="459"/>
      <c r="I148" s="344"/>
      <c r="J148" s="344"/>
      <c r="K148" s="344"/>
      <c r="L148" s="344"/>
      <c r="M148" s="344"/>
      <c r="N148" s="344"/>
      <c r="O148" s="485"/>
      <c r="P148" s="344"/>
      <c r="AK148" s="732" t="s">
        <v>19</v>
      </c>
      <c r="AL148" s="637"/>
      <c r="AM148" s="638" t="s">
        <v>1323</v>
      </c>
    </row>
    <row r="149" spans="2:39" s="312" customFormat="1" x14ac:dyDescent="0.25">
      <c r="B149" s="459"/>
      <c r="C149" s="459"/>
      <c r="F149" s="344"/>
      <c r="G149" s="344"/>
      <c r="H149" s="459"/>
      <c r="I149" s="344"/>
      <c r="J149" s="344"/>
      <c r="K149" s="344"/>
      <c r="L149" s="344"/>
      <c r="M149" s="344"/>
      <c r="N149" s="344"/>
      <c r="O149" s="485"/>
      <c r="P149" s="344"/>
      <c r="AK149" s="731"/>
      <c r="AL149" s="635"/>
      <c r="AM149" s="647" t="s">
        <v>1526</v>
      </c>
    </row>
    <row r="150" spans="2:39" s="312" customFormat="1" x14ac:dyDescent="0.25">
      <c r="B150" s="459"/>
      <c r="C150" s="459"/>
      <c r="F150" s="344"/>
      <c r="G150" s="344"/>
      <c r="H150" s="459"/>
      <c r="I150" s="344"/>
      <c r="J150" s="344"/>
      <c r="K150" s="344"/>
      <c r="L150" s="344"/>
      <c r="M150" s="344"/>
      <c r="N150" s="344"/>
      <c r="O150" s="485"/>
      <c r="P150" s="344"/>
      <c r="AK150" s="698"/>
      <c r="AL150" s="627"/>
      <c r="AM150" s="648"/>
    </row>
    <row r="151" spans="2:39" s="312" customFormat="1" x14ac:dyDescent="0.25">
      <c r="B151" s="459"/>
      <c r="C151" s="459"/>
      <c r="F151" s="344"/>
      <c r="G151" s="344"/>
      <c r="H151" s="459"/>
      <c r="I151" s="344"/>
      <c r="J151" s="344"/>
      <c r="K151" s="344"/>
      <c r="L151" s="344"/>
      <c r="M151" s="344"/>
      <c r="N151" s="344"/>
      <c r="O151" s="485"/>
      <c r="P151" s="344"/>
      <c r="AK151" s="698"/>
      <c r="AL151" s="627"/>
      <c r="AM151" s="648"/>
    </row>
    <row r="152" spans="2:39" s="312" customFormat="1" ht="15.75" thickBot="1" x14ac:dyDescent="0.3">
      <c r="B152" s="459"/>
      <c r="C152" s="459"/>
      <c r="F152" s="344"/>
      <c r="G152" s="344"/>
      <c r="H152" s="459"/>
      <c r="I152" s="344"/>
      <c r="J152" s="344"/>
      <c r="K152" s="344"/>
      <c r="L152" s="344"/>
      <c r="M152" s="344"/>
      <c r="N152" s="344"/>
      <c r="O152" s="485"/>
      <c r="P152" s="344"/>
      <c r="AK152" s="732"/>
      <c r="AL152" s="637"/>
      <c r="AM152" s="649"/>
    </row>
    <row r="153" spans="2:39" s="312" customFormat="1" ht="30.75" thickBot="1" x14ac:dyDescent="0.3">
      <c r="B153" s="459"/>
      <c r="C153" s="459"/>
      <c r="F153" s="344"/>
      <c r="G153" s="344"/>
      <c r="H153" s="459"/>
      <c r="I153" s="344"/>
      <c r="J153" s="344"/>
      <c r="K153" s="344"/>
      <c r="L153" s="344"/>
      <c r="M153" s="344"/>
      <c r="N153" s="344"/>
      <c r="O153" s="485"/>
      <c r="P153" s="344"/>
      <c r="AK153" s="650">
        <f>+SUBTOTAL(3,AK7:AK152)</f>
        <v>103</v>
      </c>
      <c r="AL153" s="651" t="s">
        <v>1527</v>
      </c>
      <c r="AM153" s="652">
        <v>0.70499999999999996</v>
      </c>
    </row>
  </sheetData>
  <autoFilter ref="A6:WWA95"/>
  <mergeCells count="23">
    <mergeCell ref="AK5:AM5"/>
    <mergeCell ref="AM137:AM139"/>
    <mergeCell ref="AM149:AM152"/>
    <mergeCell ref="B2:M2"/>
    <mergeCell ref="B4:B6"/>
    <mergeCell ref="C4:C6"/>
    <mergeCell ref="D4:D6"/>
    <mergeCell ref="E4:E6"/>
    <mergeCell ref="F4:F5"/>
    <mergeCell ref="G4:G5"/>
    <mergeCell ref="H4:M5"/>
    <mergeCell ref="AE5:AJ5"/>
    <mergeCell ref="B90:D90"/>
    <mergeCell ref="I90:J90"/>
    <mergeCell ref="R90:S90"/>
    <mergeCell ref="AD32:AD37"/>
    <mergeCell ref="AD61:AD66"/>
    <mergeCell ref="B93:M93"/>
    <mergeCell ref="AC78:AC80"/>
    <mergeCell ref="AA5:AC5"/>
    <mergeCell ref="Q4:V5"/>
    <mergeCell ref="N5:P5"/>
    <mergeCell ref="W5:Y5"/>
  </mergeCells>
  <printOptions horizontalCentered="1"/>
  <pageMargins left="0.19685039370078741" right="0.19685039370078741" top="0.19685039370078741" bottom="0.19685039370078741" header="0" footer="0"/>
  <pageSetup scale="31"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2017</Filtr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E4875-7AC4-4130-8D79-EB72E8C9B3F8}"/>
</file>

<file path=customXml/itemProps2.xml><?xml version="1.0" encoding="utf-8"?>
<ds:datastoreItem xmlns:ds="http://schemas.openxmlformats.org/officeDocument/2006/customXml" ds:itemID="{29DBEE46-3413-48EE-8B5B-C851B463C364}"/>
</file>

<file path=customXml/itemProps3.xml><?xml version="1.0" encoding="utf-8"?>
<ds:datastoreItem xmlns:ds="http://schemas.openxmlformats.org/officeDocument/2006/customXml" ds:itemID="{949D008F-1E33-499B-B296-870A243546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DDA SOL  AJUSTE </vt:lpstr>
      <vt:lpstr>CUMPLIMIENTO</vt:lpstr>
      <vt:lpstr>SUBDIRECCION  GENERAL</vt:lpstr>
      <vt:lpstr>SECRETARIA SEGURIDAD</vt:lpstr>
      <vt:lpstr>Hoja2</vt:lpstr>
      <vt:lpstr>SSO</vt:lpstr>
      <vt:lpstr>TELECOMUNICACIONES</vt:lpstr>
      <vt:lpstr>DIRECCION SERVICIOS AEROPORTUAR</vt:lpstr>
      <vt:lpstr>DIA</vt:lpstr>
      <vt:lpstr>INMUEBLES</vt:lpstr>
      <vt:lpstr>ASESORÍAS Y CONSULTORIAS </vt:lpstr>
      <vt:lpstr>INFORMATICA </vt:lpstr>
      <vt:lpstr>TH</vt:lpstr>
      <vt:lpstr>CEA</vt:lpstr>
      <vt:lpstr>'ASESORÍAS Y CONSULTORIAS '!Área_de_impresión</vt:lpstr>
      <vt:lpstr>CEA!Área_de_impresión</vt:lpstr>
      <vt:lpstr>DIA!Área_de_impresión</vt:lpstr>
      <vt:lpstr>'DDA SOL  AJUSTE '!Títulos_a_imprimir</vt:lpstr>
      <vt:lpstr>DIA!Títulos_a_imprimir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Cronograma Inversión a 31 Diciembre de 2017</dc:title>
  <dc:creator>Cenaida Jerez Ruiz</dc:creator>
  <cp:lastModifiedBy>Cenaida Jerez Ruiz</cp:lastModifiedBy>
  <dcterms:created xsi:type="dcterms:W3CDTF">2016-01-21T20:25:38Z</dcterms:created>
  <dcterms:modified xsi:type="dcterms:W3CDTF">2018-02-05T14:15:33Z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